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cc\Desktop\div\Lars\"/>
    </mc:Choice>
  </mc:AlternateContent>
  <xr:revisionPtr revIDLastSave="0" documentId="13_ncr:1_{2298B81F-D9FC-4351-A963-7288860F0577}" xr6:coauthVersionLast="47" xr6:coauthVersionMax="47" xr10:uidLastSave="{00000000-0000-0000-0000-000000000000}"/>
  <workbookProtection workbookAlgorithmName="SHA-512" workbookHashValue="IdSt0YEOINLUcumThrYuPwti4ncQDRcqcB+LJWgCcvQSf+57BGvoF104JL0YlzrJtRebdMEg4KTTxgs98BTVCg==" workbookSaltValue="zO2hGFiD7v1STAbdWczohg==" workbookSpinCount="100000" lockStructure="1"/>
  <bookViews>
    <workbookView xWindow="-120" yWindow="-120" windowWidth="29040" windowHeight="15720" xr2:uid="{00000000-000D-0000-FFFF-FFFF00000000}"/>
  </bookViews>
  <sheets>
    <sheet name="Forside" sheetId="3" r:id="rId1"/>
    <sheet name="Forbrukslån" sheetId="8" r:id="rId2"/>
    <sheet name="Årlig" sheetId="5" state="hidden" r:id="rId3"/>
    <sheet name="Fordeling av post 15" sheetId="6" r:id="rId4"/>
    <sheet name="nfl_01" sheetId="10" state="hidden" r:id="rId5"/>
    <sheet name="nfl_02" sheetId="11" state="hidden" r:id="rId6"/>
    <sheet name="nfl_03" sheetId="12" state="hidden" r:id="rId7"/>
    <sheet name="nfl_04" sheetId="13" state="hidden" r:id="rId8"/>
    <sheet name="global" sheetId="9" state="hidden" r:id="rId9"/>
  </sheets>
  <externalReferences>
    <externalReference r:id="rId10"/>
  </externalReferences>
  <definedNames>
    <definedName name="_xlnm.Print_Area" localSheetId="1">Forbrukslån!$B$1:$I$59</definedName>
    <definedName name="_xlnm.Print_Area" localSheetId="3">'Fordeling av post 15'!$B$1:$I$7</definedName>
    <definedName name="_xlnm.Print_Area" localSheetId="0">Forside!$A$1:$H$20</definedName>
    <definedName name="_xlnm.Print_Area" localSheetId="2">Årlig!$B$1:$I$60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6" i="5" l="1"/>
  <c r="H11" i="12" l="1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G11" i="11"/>
  <c r="H11" i="11"/>
  <c r="I11" i="11"/>
  <c r="J11" i="11"/>
  <c r="G12" i="11"/>
  <c r="H12" i="11"/>
  <c r="I12" i="11"/>
  <c r="J12" i="11"/>
  <c r="G13" i="11"/>
  <c r="H13" i="11"/>
  <c r="I13" i="11"/>
  <c r="J13" i="11"/>
  <c r="G14" i="11"/>
  <c r="H14" i="11"/>
  <c r="I14" i="11"/>
  <c r="J14" i="11"/>
  <c r="G15" i="11"/>
  <c r="H15" i="11"/>
  <c r="I15" i="11"/>
  <c r="J15" i="11"/>
  <c r="G16" i="11"/>
  <c r="H16" i="11"/>
  <c r="I16" i="11"/>
  <c r="J16" i="11"/>
  <c r="G17" i="11"/>
  <c r="H17" i="11"/>
  <c r="I17" i="11"/>
  <c r="J17" i="11"/>
  <c r="G18" i="11"/>
  <c r="H18" i="11"/>
  <c r="I18" i="11"/>
  <c r="J18" i="11"/>
  <c r="G19" i="11"/>
  <c r="H19" i="11"/>
  <c r="I19" i="11"/>
  <c r="J19" i="11"/>
  <c r="G20" i="11"/>
  <c r="H20" i="11"/>
  <c r="I20" i="11"/>
  <c r="J20" i="11"/>
  <c r="G21" i="11"/>
  <c r="H21" i="11"/>
  <c r="I21" i="11"/>
  <c r="J21" i="11"/>
  <c r="G22" i="11"/>
  <c r="H22" i="11"/>
  <c r="I22" i="11"/>
  <c r="J22" i="11"/>
  <c r="G23" i="11"/>
  <c r="H23" i="11"/>
  <c r="I23" i="11"/>
  <c r="J23" i="11"/>
  <c r="G24" i="11"/>
  <c r="H24" i="11"/>
  <c r="I24" i="11"/>
  <c r="J24" i="11"/>
  <c r="G25" i="11"/>
  <c r="H25" i="11"/>
  <c r="I25" i="11"/>
  <c r="J25" i="11"/>
  <c r="G26" i="11"/>
  <c r="H26" i="11"/>
  <c r="I26" i="11"/>
  <c r="J26" i="11"/>
  <c r="G27" i="11"/>
  <c r="H27" i="11"/>
  <c r="I27" i="11"/>
  <c r="J27" i="11"/>
  <c r="G28" i="11"/>
  <c r="H28" i="11"/>
  <c r="I28" i="11"/>
  <c r="J28" i="11"/>
  <c r="G29" i="11"/>
  <c r="H29" i="11"/>
  <c r="I29" i="11"/>
  <c r="J29" i="11"/>
  <c r="G30" i="11"/>
  <c r="H30" i="11"/>
  <c r="I30" i="11"/>
  <c r="J30" i="11"/>
  <c r="G31" i="11"/>
  <c r="H31" i="11"/>
  <c r="I31" i="11"/>
  <c r="J31" i="11"/>
  <c r="G32" i="11"/>
  <c r="H32" i="11"/>
  <c r="I32" i="11"/>
  <c r="J32" i="11"/>
  <c r="G33" i="11"/>
  <c r="H33" i="11"/>
  <c r="I33" i="11"/>
  <c r="J33" i="11"/>
  <c r="G34" i="11"/>
  <c r="H34" i="11"/>
  <c r="I34" i="11"/>
  <c r="J34" i="11"/>
  <c r="G35" i="11"/>
  <c r="H35" i="11"/>
  <c r="I35" i="11"/>
  <c r="J35" i="11"/>
  <c r="G36" i="11"/>
  <c r="H36" i="11"/>
  <c r="I36" i="11"/>
  <c r="J36" i="11"/>
  <c r="G37" i="11"/>
  <c r="H37" i="11"/>
  <c r="I37" i="11"/>
  <c r="J37" i="11"/>
  <c r="G38" i="11"/>
  <c r="H38" i="11"/>
  <c r="I38" i="11"/>
  <c r="J38" i="11"/>
  <c r="G39" i="11"/>
  <c r="H39" i="11"/>
  <c r="I39" i="11"/>
  <c r="J39" i="11"/>
  <c r="G40" i="11"/>
  <c r="H40" i="11"/>
  <c r="I40" i="11"/>
  <c r="J40" i="11"/>
  <c r="G41" i="11"/>
  <c r="H41" i="11"/>
  <c r="I41" i="11"/>
  <c r="J41" i="11"/>
  <c r="G42" i="11"/>
  <c r="H42" i="11"/>
  <c r="I42" i="11"/>
  <c r="J42" i="11"/>
  <c r="G43" i="11"/>
  <c r="H43" i="11"/>
  <c r="I43" i="11"/>
  <c r="J43" i="11"/>
  <c r="G44" i="11"/>
  <c r="H44" i="11"/>
  <c r="I44" i="11"/>
  <c r="J44" i="11"/>
  <c r="G45" i="11"/>
  <c r="H45" i="11"/>
  <c r="I45" i="11"/>
  <c r="J45" i="11"/>
  <c r="G46" i="11"/>
  <c r="H46" i="11"/>
  <c r="I46" i="11"/>
  <c r="J46" i="11"/>
  <c r="G47" i="11"/>
  <c r="H47" i="11"/>
  <c r="I47" i="11"/>
  <c r="J47" i="11"/>
  <c r="G48" i="11"/>
  <c r="H48" i="11"/>
  <c r="I48" i="11"/>
  <c r="J48" i="11"/>
  <c r="G49" i="11"/>
  <c r="H49" i="11"/>
  <c r="I49" i="11"/>
  <c r="J49" i="11"/>
  <c r="G50" i="11"/>
  <c r="H50" i="11"/>
  <c r="I50" i="11"/>
  <c r="J50" i="11"/>
  <c r="C6" i="9"/>
  <c r="C5" i="9"/>
  <c r="C2" i="9"/>
  <c r="I15" i="13"/>
  <c r="I14" i="13"/>
  <c r="I13" i="13"/>
  <c r="I12" i="13"/>
  <c r="I11" i="13"/>
  <c r="I10" i="13"/>
  <c r="H15" i="13"/>
  <c r="H14" i="13"/>
  <c r="H13" i="13"/>
  <c r="H12" i="13"/>
  <c r="H11" i="13"/>
  <c r="H10" i="13"/>
  <c r="I10" i="12"/>
  <c r="H10" i="12"/>
  <c r="J10" i="11"/>
  <c r="I10" i="11"/>
  <c r="H10" i="11"/>
  <c r="G10" i="11"/>
  <c r="E7" i="13" l="1"/>
  <c r="D7" i="12"/>
  <c r="E6" i="6" l="1"/>
  <c r="D6" i="6"/>
  <c r="H26" i="8"/>
  <c r="H25" i="8"/>
  <c r="H22" i="8"/>
  <c r="H21" i="8"/>
  <c r="H26" i="5"/>
  <c r="H25" i="5"/>
  <c r="H22" i="5"/>
  <c r="H21" i="5"/>
  <c r="G79" i="5"/>
  <c r="G86" i="5"/>
  <c r="E6" i="8" l="1"/>
  <c r="D6" i="8"/>
  <c r="E90" i="5" l="1"/>
  <c r="G90" i="5" s="1"/>
  <c r="G103" i="5"/>
  <c r="F103" i="5"/>
  <c r="E97" i="5"/>
  <c r="G97" i="5" s="1"/>
  <c r="D97" i="5"/>
  <c r="F97" i="5" s="1"/>
  <c r="G96" i="5"/>
  <c r="F96" i="5"/>
  <c r="D90" i="5"/>
  <c r="F90" i="5" s="1"/>
  <c r="E80" i="5" l="1"/>
  <c r="G80" i="5" s="1"/>
  <c r="D80" i="5"/>
  <c r="F80" i="5" s="1"/>
  <c r="F79" i="5"/>
  <c r="E73" i="5"/>
  <c r="G73" i="5" s="1"/>
  <c r="D73" i="5"/>
  <c r="F73" i="5" s="1"/>
  <c r="H9" i="8" l="1"/>
  <c r="H9" i="5"/>
  <c r="H54" i="8" l="1"/>
  <c r="F50" i="8"/>
  <c r="F45" i="8"/>
  <c r="H40" i="8"/>
  <c r="H39" i="8"/>
  <c r="H38" i="8"/>
  <c r="H33" i="8"/>
  <c r="H32" i="8"/>
  <c r="H31" i="8"/>
  <c r="H30" i="8"/>
  <c r="G29" i="8"/>
  <c r="F29" i="8"/>
  <c r="G28" i="8"/>
  <c r="F28" i="8"/>
  <c r="G20" i="8"/>
  <c r="F20" i="8"/>
  <c r="G19" i="8"/>
  <c r="F19" i="8"/>
  <c r="H16" i="8"/>
  <c r="H14" i="8"/>
  <c r="H10" i="8"/>
  <c r="E52" i="8"/>
  <c r="D52" i="8"/>
  <c r="C5" i="8"/>
  <c r="H19" i="8" l="1"/>
  <c r="H20" i="8"/>
  <c r="H29" i="8"/>
  <c r="H28" i="8"/>
  <c r="B5" i="6"/>
  <c r="C5" i="5"/>
  <c r="D12" i="3"/>
  <c r="I21" i="10" l="1"/>
  <c r="I24" i="10"/>
  <c r="I28" i="10"/>
  <c r="I32" i="10"/>
  <c r="I36" i="10"/>
  <c r="I40" i="10"/>
  <c r="I44" i="10"/>
  <c r="H37" i="10"/>
  <c r="I41" i="10"/>
  <c r="H19" i="10"/>
  <c r="H30" i="10"/>
  <c r="H42" i="10"/>
  <c r="I35" i="10"/>
  <c r="H24" i="10"/>
  <c r="H40" i="10"/>
  <c r="H22" i="10"/>
  <c r="H25" i="10"/>
  <c r="H29" i="10"/>
  <c r="H33" i="10"/>
  <c r="H41" i="10"/>
  <c r="H26" i="10"/>
  <c r="H38" i="10"/>
  <c r="H39" i="10"/>
  <c r="I27" i="10"/>
  <c r="I43" i="10"/>
  <c r="H36" i="10"/>
  <c r="AA1" i="3"/>
  <c r="H8" i="10" s="1"/>
  <c r="I22" i="10"/>
  <c r="I25" i="10"/>
  <c r="I29" i="10"/>
  <c r="I33" i="10"/>
  <c r="I37" i="10"/>
  <c r="H23" i="10"/>
  <c r="H34" i="10"/>
  <c r="I20" i="10"/>
  <c r="I39" i="10"/>
  <c r="H28" i="10"/>
  <c r="H44" i="10"/>
  <c r="I19" i="10"/>
  <c r="I23" i="10"/>
  <c r="I26" i="10"/>
  <c r="I30" i="10"/>
  <c r="I34" i="10"/>
  <c r="I38" i="10"/>
  <c r="I42" i="10"/>
  <c r="H20" i="10"/>
  <c r="H27" i="10"/>
  <c r="H31" i="10"/>
  <c r="H35" i="10"/>
  <c r="H43" i="10"/>
  <c r="I31" i="10"/>
  <c r="H21" i="10"/>
  <c r="H32" i="10"/>
  <c r="H11" i="10"/>
  <c r="H15" i="10"/>
  <c r="H10" i="10"/>
  <c r="H14" i="10"/>
  <c r="H18" i="10"/>
  <c r="H45" i="10"/>
  <c r="I11" i="10"/>
  <c r="I15" i="10"/>
  <c r="H12" i="10"/>
  <c r="H16" i="10"/>
  <c r="H13" i="10"/>
  <c r="I17" i="10"/>
  <c r="I12" i="10"/>
  <c r="I16" i="10"/>
  <c r="I13" i="10"/>
  <c r="H17" i="10"/>
  <c r="I10" i="10"/>
  <c r="I14" i="10"/>
  <c r="I18" i="10"/>
  <c r="I45" i="10"/>
  <c r="C7" i="9"/>
  <c r="D17" i="8"/>
  <c r="H54" i="5"/>
  <c r="H8" i="13" l="1"/>
  <c r="I8" i="11"/>
  <c r="H8" i="12"/>
  <c r="D43" i="8"/>
  <c r="E17" i="8"/>
  <c r="E43" i="8" s="1"/>
  <c r="T2" i="3"/>
  <c r="T1" i="3"/>
  <c r="AA2" i="3" s="1"/>
  <c r="I8" i="10" s="1"/>
  <c r="I8" i="13" s="1"/>
  <c r="J8" i="11" l="1"/>
  <c r="I8" i="12"/>
  <c r="BE1" i="3"/>
  <c r="BF1" i="3"/>
  <c r="H39" i="5" l="1"/>
  <c r="H40" i="5"/>
  <c r="H38" i="5"/>
  <c r="H16" i="5" l="1"/>
  <c r="H14" i="5"/>
  <c r="H10" i="5"/>
  <c r="E6" i="5" l="1"/>
  <c r="D6" i="5"/>
  <c r="F87" i="5" l="1"/>
  <c r="G87" i="5"/>
  <c r="G67" i="5" l="1"/>
  <c r="F67" i="5"/>
  <c r="G64" i="5"/>
  <c r="F64" i="5"/>
  <c r="F50" i="5"/>
  <c r="F45" i="5"/>
  <c r="H33" i="5"/>
  <c r="H32" i="5"/>
  <c r="H31" i="5"/>
  <c r="H30" i="5"/>
  <c r="G29" i="5"/>
  <c r="F29" i="5"/>
  <c r="G28" i="5"/>
  <c r="F28" i="5"/>
  <c r="G20" i="5"/>
  <c r="F20" i="5"/>
  <c r="G19" i="5"/>
  <c r="F19" i="5"/>
  <c r="H19" i="5" s="1"/>
  <c r="E52" i="5"/>
  <c r="D52" i="5"/>
  <c r="H20" i="5" l="1"/>
  <c r="H64" i="5"/>
  <c r="H28" i="5"/>
  <c r="H29" i="5"/>
  <c r="D63" i="5"/>
  <c r="E63" i="5"/>
  <c r="H67" i="5"/>
  <c r="D17" i="5" l="1"/>
  <c r="D71" i="5" s="1"/>
  <c r="D88" i="5" l="1"/>
  <c r="E17" i="5"/>
  <c r="D43" i="5"/>
  <c r="E71" i="5" l="1"/>
  <c r="E88" i="5"/>
  <c r="E43" i="5"/>
  <c r="H13" i="3" l="1"/>
  <c r="CD1" i="3"/>
  <c r="CF1" i="3" s="1"/>
  <c r="CH1" i="3" s="1"/>
  <c r="CJ1" i="3" s="1"/>
  <c r="CL1" i="3" s="1"/>
  <c r="CN1" i="3" s="1"/>
  <c r="CP1" i="3" s="1"/>
  <c r="CR1" i="3" s="1"/>
  <c r="CT1" i="3" s="1"/>
  <c r="BI1" i="3"/>
  <c r="BD1" i="3"/>
  <c r="BC1" i="3"/>
  <c r="BB1" i="3"/>
  <c r="BA1" i="3"/>
  <c r="V1" i="3"/>
  <c r="V2" i="3" s="1"/>
</calcChain>
</file>

<file path=xl/sharedStrings.xml><?xml version="1.0" encoding="utf-8"?>
<sst xmlns="http://schemas.openxmlformats.org/spreadsheetml/2006/main" count="713" uniqueCount="316">
  <si>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</si>
  <si>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</si>
  <si>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</si>
  <si>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</si>
  <si>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</si>
  <si>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</si>
  <si>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</si>
  <si>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</si>
  <si>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</si>
  <si>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</si>
  <si>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</si>
  <si>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</si>
  <si>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Orgnr</t>
  </si>
  <si>
    <t>MND</t>
  </si>
  <si>
    <t>Antall datakolonner</t>
  </si>
  <si>
    <t>Arknavn</t>
  </si>
  <si>
    <t>Kons./ikke kons.</t>
  </si>
  <si>
    <t>SA/IRB</t>
  </si>
  <si>
    <t>i dokumentet</t>
  </si>
  <si>
    <t>FORETAKETS NAVN:</t>
  </si>
  <si>
    <t>RAPPORTERINGSÅR:</t>
  </si>
  <si>
    <r>
      <t xml:space="preserve">Skjema for rapportering av forbrukslån </t>
    </r>
    <r>
      <rPr>
        <b/>
        <sz val="10"/>
        <rFont val="Arial"/>
        <family val="2"/>
      </rPr>
      <t xml:space="preserve"> (Lån uten sikkerhet til personkunder) </t>
    </r>
  </si>
  <si>
    <t>Del 1: Regnskapstall forbrukslån</t>
  </si>
  <si>
    <t>mill. kr</t>
  </si>
  <si>
    <t>1.</t>
  </si>
  <si>
    <t>Renteinntekter</t>
  </si>
  <si>
    <t>2.</t>
  </si>
  <si>
    <t>Rentekostnader</t>
  </si>
  <si>
    <t>3.</t>
  </si>
  <si>
    <t>Netto renteinntekter (1 - 2)</t>
  </si>
  <si>
    <t>4.</t>
  </si>
  <si>
    <t>Tap på utlån (4.1 + 4.2)</t>
  </si>
  <si>
    <t>4.1</t>
  </si>
  <si>
    <t>Tap kredittkort</t>
  </si>
  <si>
    <t>4.2</t>
  </si>
  <si>
    <t>Tap andre forbrukslån</t>
  </si>
  <si>
    <t>Resultat av ordinær drift før skatt</t>
  </si>
  <si>
    <t>6.</t>
  </si>
  <si>
    <t>Gjennomsnittlig forvaltningskapital</t>
  </si>
  <si>
    <t>7.</t>
  </si>
  <si>
    <t>7.1</t>
  </si>
  <si>
    <t xml:space="preserve">    Herav Norge (7.3 + 7.6)</t>
  </si>
  <si>
    <t>7.2</t>
  </si>
  <si>
    <t>Kredittkort</t>
  </si>
  <si>
    <t>7.3</t>
  </si>
  <si>
    <t xml:space="preserve">    Herav Norge</t>
  </si>
  <si>
    <t>7.4</t>
  </si>
  <si>
    <t>7.5</t>
  </si>
  <si>
    <t>Andre forbrukslån</t>
  </si>
  <si>
    <t>7.6</t>
  </si>
  <si>
    <t xml:space="preserve">8. </t>
  </si>
  <si>
    <t>Brutto misligholdte engasjementer, 90 dager 1) (8.2 + 8.4)</t>
  </si>
  <si>
    <t>8.1</t>
  </si>
  <si>
    <t xml:space="preserve">    Herav Norge (8.3 + 8.5)</t>
  </si>
  <si>
    <t>8.2</t>
  </si>
  <si>
    <t>Mislighold kredittkort, 90 dager</t>
  </si>
  <si>
    <t>8.3</t>
  </si>
  <si>
    <t xml:space="preserve">    Herav Norge </t>
  </si>
  <si>
    <t>8.4</t>
  </si>
  <si>
    <t xml:space="preserve">Mislighold andre forbrukslån, 90 dager </t>
  </si>
  <si>
    <t>8.5</t>
  </si>
  <si>
    <t>9.</t>
  </si>
  <si>
    <t xml:space="preserve">Betalingslettelse med nedskrivning </t>
  </si>
  <si>
    <t>10.</t>
  </si>
  <si>
    <t>Betalingslettelse uten nedskrivning</t>
  </si>
  <si>
    <t>11.</t>
  </si>
  <si>
    <t>Tapsnedskrivninger steg 1</t>
  </si>
  <si>
    <t>12.</t>
  </si>
  <si>
    <t>Tapsnedskrivninger steg 2/Gruppenedskrivninger</t>
  </si>
  <si>
    <t>13.</t>
  </si>
  <si>
    <t xml:space="preserve">Tapsnedskrivninger steg 3/Individuelle nedskrivninger </t>
  </si>
  <si>
    <t>1) Jf. veiledningen til ORBOF-rapport 12, kapittel 17, og kapitalkravsforskriften §10-1</t>
  </si>
  <si>
    <t>14.</t>
  </si>
  <si>
    <t>Fordeling av brutto utlån (post 7) på land:</t>
  </si>
  <si>
    <t>Norge (= 7.1)</t>
  </si>
  <si>
    <t>Sverige</t>
  </si>
  <si>
    <t>Danmark</t>
  </si>
  <si>
    <t>Finland</t>
  </si>
  <si>
    <t>Andre land</t>
  </si>
  <si>
    <t>Sum (= 7.)</t>
  </si>
  <si>
    <t>Del 2: Salg av porteføljer:</t>
  </si>
  <si>
    <t>15.</t>
  </si>
  <si>
    <t>Brutto utlån solgt til annet foretak</t>
  </si>
  <si>
    <t>15.1</t>
  </si>
  <si>
    <t xml:space="preserve">       Herav Norge</t>
  </si>
  <si>
    <t>15.2</t>
  </si>
  <si>
    <t>Tilbakeførte tap som følge av salg, som påvirker resultatet</t>
  </si>
  <si>
    <t>15.3</t>
  </si>
  <si>
    <t>Annen resultateffekt som følge av salg av portefølje</t>
  </si>
  <si>
    <t>15.4</t>
  </si>
  <si>
    <t>Brutto mislighold per 90 dager i solgt portefølje</t>
  </si>
  <si>
    <t>Fordeling av post 15 på enkeltforetak:</t>
  </si>
  <si>
    <t>Fullstendig navn på foretak som portefølje er solgt til:</t>
  </si>
  <si>
    <t xml:space="preserve">Del 3: Tilleggsopplysninger (år): </t>
  </si>
  <si>
    <t>Antall lånesøknader og avslag</t>
  </si>
  <si>
    <t>16.</t>
  </si>
  <si>
    <t>Antall lånesøknader til behandling</t>
  </si>
  <si>
    <t>16.1</t>
  </si>
  <si>
    <t xml:space="preserve">    Antall lånesøknader kredittkort</t>
  </si>
  <si>
    <t>16.2</t>
  </si>
  <si>
    <t xml:space="preserve">    Antall lånesøknader andre forbrukslån</t>
  </si>
  <si>
    <t>17.</t>
  </si>
  <si>
    <t xml:space="preserve">Antall avslåtte lånesøknader </t>
  </si>
  <si>
    <t>17.1</t>
  </si>
  <si>
    <t xml:space="preserve">    Antall avslåtte søknader kredittkort</t>
  </si>
  <si>
    <t>17.2</t>
  </si>
  <si>
    <t xml:space="preserve">    Antall avslåtte søknader andre forbrukslån</t>
  </si>
  <si>
    <r>
      <t>Brutto utlån Norge</t>
    </r>
    <r>
      <rPr>
        <sz val="8"/>
        <rFont val="Arial"/>
        <family val="2"/>
      </rPr>
      <t xml:space="preserve"> (7.3 + 7.6) </t>
    </r>
  </si>
  <si>
    <t xml:space="preserve">Fordelt på låntakers alder </t>
  </si>
  <si>
    <t>kredittkort</t>
  </si>
  <si>
    <t>andre forbrukslån</t>
  </si>
  <si>
    <t>18.1</t>
  </si>
  <si>
    <t>18-29 år</t>
  </si>
  <si>
    <t>18.2</t>
  </si>
  <si>
    <t>30-39 år</t>
  </si>
  <si>
    <t>18.3</t>
  </si>
  <si>
    <t>40-49 år</t>
  </si>
  <si>
    <t>18.4</t>
  </si>
  <si>
    <t>50-59 år</t>
  </si>
  <si>
    <t>18.5</t>
  </si>
  <si>
    <t>over 60 år</t>
  </si>
  <si>
    <t>18.</t>
  </si>
  <si>
    <t xml:space="preserve">Sum </t>
  </si>
  <si>
    <r>
      <t xml:space="preserve">Misligholdte engasjementer Norge, 90 dager </t>
    </r>
    <r>
      <rPr>
        <sz val="8"/>
        <rFont val="Arial"/>
        <family val="2"/>
      </rPr>
      <t>(8.3 + 8.5)</t>
    </r>
  </si>
  <si>
    <t>Fordelt på låntakers alder</t>
  </si>
  <si>
    <t>19.1</t>
  </si>
  <si>
    <t>19.2</t>
  </si>
  <si>
    <t>19.3</t>
  </si>
  <si>
    <t>19.4</t>
  </si>
  <si>
    <t>19.5</t>
  </si>
  <si>
    <t>19.</t>
  </si>
  <si>
    <t>Versjonsnummer</t>
  </si>
  <si>
    <t>Gyldig Excel Mal</t>
  </si>
  <si>
    <t>VersjonsNr</t>
  </si>
  <si>
    <t>ORGANISASJONS-
NUMMER:</t>
  </si>
  <si>
    <t>EXCELMAL GYLDIG FRA:</t>
  </si>
  <si>
    <t>SISTE DAG I 
RAPPORTERINGSPERIODEN:</t>
  </si>
  <si>
    <t xml:space="preserve">Skjema for rapportering av forbrukslån  (Lån uten sikkerhet til personkunder) </t>
  </si>
  <si>
    <t>År</t>
  </si>
  <si>
    <t>KRT-1133</t>
  </si>
  <si>
    <t>RAPPORTERINGSPERIODE:</t>
  </si>
  <si>
    <t>ccr_1</t>
  </si>
  <si>
    <t>ccr_2</t>
  </si>
  <si>
    <t>ccr_3</t>
  </si>
  <si>
    <t>ccr_4</t>
  </si>
  <si>
    <t>ccr_5</t>
  </si>
  <si>
    <t>ccr_6</t>
  </si>
  <si>
    <t>ccr_7</t>
  </si>
  <si>
    <t>ccr_8</t>
  </si>
  <si>
    <t>ccr_9</t>
  </si>
  <si>
    <t>ccr_10</t>
  </si>
  <si>
    <t>ccr_11</t>
  </si>
  <si>
    <t>ccr_12</t>
  </si>
  <si>
    <t>ccr_13</t>
  </si>
  <si>
    <t>ccr_14</t>
  </si>
  <si>
    <t>ccr_15</t>
  </si>
  <si>
    <t>ccr_16</t>
  </si>
  <si>
    <t>ccr_17</t>
  </si>
  <si>
    <t>ccr_18</t>
  </si>
  <si>
    <t>ccr_19</t>
  </si>
  <si>
    <t>ccr_20</t>
  </si>
  <si>
    <t>ccr_21</t>
  </si>
  <si>
    <t>ccr_22</t>
  </si>
  <si>
    <t>ccr_23</t>
  </si>
  <si>
    <t>ccr_24</t>
  </si>
  <si>
    <t>ccr_25</t>
  </si>
  <si>
    <t>ccr_26</t>
  </si>
  <si>
    <t>ccr_27</t>
  </si>
  <si>
    <t>ccr_28</t>
  </si>
  <si>
    <t>ccr_29</t>
  </si>
  <si>
    <t>ccr_30</t>
  </si>
  <si>
    <t>ccr_31</t>
  </si>
  <si>
    <t>ccr_32</t>
  </si>
  <si>
    <t>ccr_33</t>
  </si>
  <si>
    <t>ccr_34</t>
  </si>
  <si>
    <t>ccr_35</t>
  </si>
  <si>
    <t>ccr_36</t>
  </si>
  <si>
    <t>ccr_37</t>
  </si>
  <si>
    <t>Fordeling av post 15 på enkeltforetak fylles ut i arkfane "Fordeling av post 15"</t>
  </si>
  <si>
    <t>ccr_38</t>
  </si>
  <si>
    <t>ccr_39</t>
  </si>
  <si>
    <t>ccr_40</t>
  </si>
  <si>
    <t>ccr_41</t>
  </si>
  <si>
    <t>ccr_42</t>
  </si>
  <si>
    <t>ccr_43</t>
  </si>
  <si>
    <t>ccr_44</t>
  </si>
  <si>
    <t>ccr_45</t>
  </si>
  <si>
    <t>ccr_46</t>
  </si>
  <si>
    <t>ccr_47</t>
  </si>
  <si>
    <t>ccr_48</t>
  </si>
  <si>
    <t>ccr_49</t>
  </si>
  <si>
    <t>ccr_50</t>
  </si>
  <si>
    <t>ccr_51</t>
  </si>
  <si>
    <t>ccr_52</t>
  </si>
  <si>
    <t>ccr_53</t>
  </si>
  <si>
    <t>ccr_54</t>
  </si>
  <si>
    <t>ccr_55</t>
  </si>
  <si>
    <t>ccr_56</t>
  </si>
  <si>
    <t>ccr_57</t>
  </si>
  <si>
    <t>ccr_58</t>
  </si>
  <si>
    <t>ccr_59</t>
  </si>
  <si>
    <t>ccr_60</t>
  </si>
  <si>
    <t>ccr_61</t>
  </si>
  <si>
    <t>ccr_62</t>
  </si>
  <si>
    <t>ccr_63</t>
  </si>
  <si>
    <t>ccr_64</t>
  </si>
  <si>
    <t>ccr_65</t>
  </si>
  <si>
    <t>ccr_66</t>
  </si>
  <si>
    <t>ccr_67</t>
  </si>
  <si>
    <t>Organisajonsnummer  Bruk LEI-kode hvis ikke org.nr.</t>
  </si>
  <si>
    <t>7.7</t>
  </si>
  <si>
    <t>ccr_68</t>
  </si>
  <si>
    <t xml:space="preserve">Brutto utlån kunder (7.2 + 7.6) </t>
  </si>
  <si>
    <t xml:space="preserve">    Herav Norge (7.3 + 7.7)</t>
  </si>
  <si>
    <t xml:space="preserve">Rentebærende volum kredittkort (av 7.2 ) </t>
  </si>
  <si>
    <t>Rentebærende volum kredittkort Norge (av 7.3)</t>
  </si>
  <si>
    <t>Code</t>
  </si>
  <si>
    <t>0010</t>
  </si>
  <si>
    <t>Workbook version</t>
  </si>
  <si>
    <t>KRT number</t>
  </si>
  <si>
    <t>0020</t>
  </si>
  <si>
    <t>0030</t>
  </si>
  <si>
    <t>Reporting period</t>
  </si>
  <si>
    <t>0040</t>
  </si>
  <si>
    <t>Consolidation level</t>
  </si>
  <si>
    <t>0050</t>
  </si>
  <si>
    <t>Tap på utlån</t>
  </si>
  <si>
    <t>0060</t>
  </si>
  <si>
    <t>0070</t>
  </si>
  <si>
    <t>0080</t>
  </si>
  <si>
    <t>0090</t>
  </si>
  <si>
    <t>Brutto utlån kunder</t>
  </si>
  <si>
    <t>0100</t>
  </si>
  <si>
    <t>0110</t>
  </si>
  <si>
    <t>Herav Norge</t>
  </si>
  <si>
    <t>0120</t>
  </si>
  <si>
    <t>Rentebærende volum</t>
  </si>
  <si>
    <t>0130</t>
  </si>
  <si>
    <t>0140</t>
  </si>
  <si>
    <t>0150</t>
  </si>
  <si>
    <t>Landfordelt</t>
  </si>
  <si>
    <t>Norge</t>
  </si>
  <si>
    <t>0160</t>
  </si>
  <si>
    <t>0170</t>
  </si>
  <si>
    <t>0180</t>
  </si>
  <si>
    <t>0190</t>
  </si>
  <si>
    <t>0200</t>
  </si>
  <si>
    <t>0210</t>
  </si>
  <si>
    <t>Brutto misligholdte engasjementer, 90 dager</t>
  </si>
  <si>
    <t>0220</t>
  </si>
  <si>
    <t>0230</t>
  </si>
  <si>
    <t xml:space="preserve">Herav Norge </t>
  </si>
  <si>
    <t>0240</t>
  </si>
  <si>
    <t>0250</t>
  </si>
  <si>
    <t>0260</t>
  </si>
  <si>
    <t>Betalingslettelse</t>
  </si>
  <si>
    <t>0270</t>
  </si>
  <si>
    <t xml:space="preserve">med nedskrivning </t>
  </si>
  <si>
    <t>0280</t>
  </si>
  <si>
    <t>uten nedskrivning</t>
  </si>
  <si>
    <t>0290</t>
  </si>
  <si>
    <t>Tapsnedskrivninger</t>
  </si>
  <si>
    <t>0300</t>
  </si>
  <si>
    <t>Steg 1</t>
  </si>
  <si>
    <t>0310</t>
  </si>
  <si>
    <t>Steg 2 - Gruppenedskrivninger</t>
  </si>
  <si>
    <t>0320</t>
  </si>
  <si>
    <t xml:space="preserve">Steg 3 - Individuelle nedskrivninger </t>
  </si>
  <si>
    <t>0330</t>
  </si>
  <si>
    <t>Salg av porteføljer til annet foretak</t>
  </si>
  <si>
    <t>Brutto utlån solgt</t>
  </si>
  <si>
    <t>0340</t>
  </si>
  <si>
    <t>0350</t>
  </si>
  <si>
    <t>Resultateffekt</t>
  </si>
  <si>
    <t>Tilbakeførte tap</t>
  </si>
  <si>
    <t>0360</t>
  </si>
  <si>
    <t>Annen resultateffekt</t>
  </si>
  <si>
    <t>Brutto mislighold pr. 90 dager i solgt portefølje</t>
  </si>
  <si>
    <t>Foretak som portefølje er solgt til</t>
  </si>
  <si>
    <t>Organisasjonsnummer*</t>
  </si>
  <si>
    <t>Foretaksnavn (fullstendig)</t>
  </si>
  <si>
    <t>Brutto utlån kunder - Norge</t>
  </si>
  <si>
    <t>60 år +</t>
  </si>
  <si>
    <t>Brutto misligholdte engasjementer, 90 dager 1) - Norge</t>
  </si>
  <si>
    <t>Antall</t>
  </si>
  <si>
    <t>Lånesøknader til behandling</t>
  </si>
  <si>
    <t xml:space="preserve">Avslåtte lånesøknader </t>
  </si>
  <si>
    <t>Beløp (mill.kr) hittil i år</t>
  </si>
  <si>
    <t>Ikke konsolidert</t>
  </si>
  <si>
    <t>consolidaton_level</t>
  </si>
  <si>
    <t>workbook_version</t>
  </si>
  <si>
    <t>krt_number</t>
  </si>
  <si>
    <t>workbook_code</t>
  </si>
  <si>
    <t>identifier</t>
  </si>
  <si>
    <t>reporting_period</t>
  </si>
  <si>
    <t>Workbook code</t>
  </si>
  <si>
    <t>Identifier</t>
  </si>
  <si>
    <t>Value</t>
  </si>
  <si>
    <t>Excel versjonsnummer (mottaksløsning)</t>
  </si>
  <si>
    <t>dwh_excel_version</t>
  </si>
  <si>
    <t>Name</t>
  </si>
  <si>
    <t>Key</t>
  </si>
  <si>
    <t>nfl</t>
  </si>
  <si>
    <t>nfl_01. Regnskapstall forbrukslån</t>
  </si>
  <si>
    <t>nfl_02. Fordeling av post 15 (Brutto utlån solgt) pr. foretak</t>
  </si>
  <si>
    <t>nfl_03. Brutto utlån og misligholdte engasjementer - Norge, fordelt på låntakers alder</t>
  </si>
  <si>
    <t>nfl_04. Lånesøknader (årlig)</t>
  </si>
  <si>
    <t>Netto renteinntekter (Code 0010 - Code 0020)</t>
  </si>
  <si>
    <t>Tap på utlån (Code 0050 + Code 0060)</t>
  </si>
  <si>
    <t>Brutto misligholdte engasjementer, 90 dager 1) (Code 0240 + Code 0260)</t>
  </si>
  <si>
    <t>Herav Norge (Code 0250 + Code 0270)</t>
  </si>
  <si>
    <t>Beløp (mill.kr)</t>
  </si>
  <si>
    <t>pr.</t>
  </si>
  <si>
    <t>brukes i arkfane nfl_01</t>
  </si>
  <si>
    <t xml:space="preserve">Brutto utlån kunder (Code 0150 + Code 0190) </t>
  </si>
  <si>
    <t>1.-3.kvartal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</si>
</sst>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.00_);_(* \(#,##0.00\);_(* &quot;-&quot;??_);_(@_)"/>
    <numFmt numFmtId="166" formatCode="yyyy\-mm\-dd;@"/>
    <numFmt numFmtId="167" formatCode="[$-414]d/\ mmm\.\ yyyy;@"/>
    <numFmt numFmtId="168" formatCode="#,##0.00_ ;\-#,##0.00\ "/>
  </numFmts>
  <fonts count="44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  <font>
      <strike/>
      <sz val="8"/>
      <color rgb="FFC00000"/>
      <name val="Arial"/>
      <family val="2"/>
    </font>
    <font>
      <sz val="8"/>
      <color rgb="FFC00000"/>
      <name val="Arial"/>
      <family val="2"/>
    </font>
    <font>
      <b/>
      <sz val="10"/>
      <color rgb="FFC0000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sz val="10"/>
      <color rgb="FFC00000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22"/>
      <color theme="0"/>
      <name val="Arial"/>
      <family val="2"/>
    </font>
    <font>
      <sz val="11"/>
      <color theme="1"/>
      <name val="Calibri"/>
      <family val="2"/>
      <charset val="238"/>
      <scheme val="minor"/>
    </font>
    <font>
      <strike/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8"/>
      <color theme="1"/>
      <name val="Arial"/>
      <family val="2"/>
    </font>
    <font>
      <sz val="10"/>
      <color rgb="FFFFC000"/>
      <name val="Arial"/>
      <family val="2"/>
    </font>
    <font>
      <sz val="8"/>
      <color rgb="FFFFC000"/>
      <name val="Arial"/>
      <family val="2"/>
    </font>
    <font>
      <strike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0" fontId="5" fillId="0" borderId="0"/>
    <xf numFmtId="0" fontId="9" fillId="0" borderId="0"/>
    <xf numFmtId="0" fontId="2" fillId="0" borderId="0"/>
    <xf numFmtId="0" fontId="5" fillId="0" borderId="0"/>
    <xf numFmtId="0" fontId="1" fillId="0" borderId="0"/>
    <xf numFmtId="0" fontId="33" fillId="0" borderId="0"/>
    <xf numFmtId="0" fontId="1" fillId="0" borderId="0"/>
    <xf numFmtId="164" fontId="1" fillId="0" borderId="0" applyFont="0" applyFill="0" applyBorder="0" applyAlignment="0" applyProtection="0"/>
  </cellStyleXfs>
  <cellXfs count="241">
    <xf numFmtId="0" fontId="0" fillId="0" borderId="0" xfId="0"/>
    <xf numFmtId="49" fontId="11" fillId="2" borderId="0" xfId="5" applyNumberFormat="1" applyFont="1" applyFill="1"/>
    <xf numFmtId="0" fontId="11" fillId="0" borderId="0" xfId="5" applyFont="1"/>
    <xf numFmtId="0" fontId="13" fillId="0" borderId="0" xfId="5" applyFont="1"/>
    <xf numFmtId="49" fontId="9" fillId="2" borderId="0" xfId="5" applyNumberFormat="1" applyFill="1"/>
    <xf numFmtId="0" fontId="9" fillId="0" borderId="0" xfId="5"/>
    <xf numFmtId="0" fontId="14" fillId="0" borderId="0" xfId="5" applyFont="1"/>
    <xf numFmtId="0" fontId="9" fillId="2" borderId="0" xfId="5" applyFill="1" applyAlignment="1">
      <alignment horizontal="left"/>
    </xf>
    <xf numFmtId="0" fontId="9" fillId="2" borderId="0" xfId="5" applyFill="1"/>
    <xf numFmtId="0" fontId="15" fillId="0" borderId="0" xfId="5" applyFont="1"/>
    <xf numFmtId="0" fontId="17" fillId="2" borderId="7" xfId="5" applyFont="1" applyFill="1" applyBorder="1"/>
    <xf numFmtId="0" fontId="3" fillId="2" borderId="3" xfId="5" applyFont="1" applyFill="1" applyBorder="1" applyAlignment="1">
      <alignment horizontal="center"/>
    </xf>
    <xf numFmtId="0" fontId="5" fillId="0" borderId="0" xfId="5" applyFont="1"/>
    <xf numFmtId="0" fontId="18" fillId="2" borderId="6" xfId="5" applyFont="1" applyFill="1" applyBorder="1"/>
    <xf numFmtId="0" fontId="5" fillId="2" borderId="3" xfId="5" applyFont="1" applyFill="1" applyBorder="1" applyAlignment="1">
      <alignment horizontal="center"/>
    </xf>
    <xf numFmtId="0" fontId="5" fillId="2" borderId="2" xfId="5" applyFont="1" applyFill="1" applyBorder="1"/>
    <xf numFmtId="0" fontId="5" fillId="2" borderId="3" xfId="5" applyFont="1" applyFill="1" applyBorder="1"/>
    <xf numFmtId="14" fontId="3" fillId="2" borderId="3" xfId="5" applyNumberFormat="1" applyFont="1" applyFill="1" applyBorder="1" applyAlignment="1">
      <alignment horizontal="center"/>
    </xf>
    <xf numFmtId="0" fontId="18" fillId="2" borderId="2" xfId="5" applyFont="1" applyFill="1" applyBorder="1"/>
    <xf numFmtId="49" fontId="14" fillId="0" borderId="0" xfId="5" applyNumberFormat="1" applyFont="1"/>
    <xf numFmtId="0" fontId="5" fillId="2" borderId="5" xfId="5" applyFont="1" applyFill="1" applyBorder="1"/>
    <xf numFmtId="0" fontId="5" fillId="2" borderId="0" xfId="5" applyFont="1" applyFill="1"/>
    <xf numFmtId="0" fontId="5" fillId="2" borderId="4" xfId="5" applyFont="1" applyFill="1" applyBorder="1"/>
    <xf numFmtId="0" fontId="5" fillId="2" borderId="8" xfId="5" applyFont="1" applyFill="1" applyBorder="1"/>
    <xf numFmtId="0" fontId="5" fillId="2" borderId="9" xfId="5" applyFont="1" applyFill="1" applyBorder="1"/>
    <xf numFmtId="0" fontId="3" fillId="2" borderId="2" xfId="5" applyFont="1" applyFill="1" applyBorder="1" applyAlignment="1">
      <alignment horizontal="center"/>
    </xf>
    <xf numFmtId="0" fontId="5" fillId="2" borderId="2" xfId="5" applyFont="1" applyFill="1" applyBorder="1" applyAlignment="1">
      <alignment horizontal="center"/>
    </xf>
    <xf numFmtId="0" fontId="5" fillId="2" borderId="10" xfId="5" applyFont="1" applyFill="1" applyBorder="1"/>
    <xf numFmtId="0" fontId="17" fillId="2" borderId="12" xfId="5" applyFont="1" applyFill="1" applyBorder="1"/>
    <xf numFmtId="0" fontId="3" fillId="2" borderId="13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7" fillId="2" borderId="9" xfId="5" applyFont="1" applyFill="1" applyBorder="1"/>
    <xf numFmtId="0" fontId="3" fillId="2" borderId="15" xfId="5" applyFont="1" applyFill="1" applyBorder="1" applyAlignment="1">
      <alignment horizontal="center"/>
    </xf>
    <xf numFmtId="0" fontId="3" fillId="2" borderId="10" xfId="5" applyFont="1" applyFill="1" applyBorder="1" applyAlignment="1">
      <alignment horizontal="center"/>
    </xf>
    <xf numFmtId="0" fontId="9" fillId="2" borderId="9" xfId="5" applyFill="1" applyBorder="1"/>
    <xf numFmtId="49" fontId="5" fillId="2" borderId="0" xfId="5" applyNumberFormat="1" applyFont="1" applyFill="1"/>
    <xf numFmtId="0" fontId="14" fillId="2" borderId="0" xfId="5" applyFont="1" applyFill="1" applyAlignment="1">
      <alignment horizontal="right"/>
    </xf>
    <xf numFmtId="49" fontId="9" fillId="0" borderId="0" xfId="5" applyNumberFormat="1"/>
    <xf numFmtId="0" fontId="19" fillId="3" borderId="0" xfId="2" applyFont="1" applyFill="1"/>
    <xf numFmtId="0" fontId="8" fillId="3" borderId="0" xfId="6" applyFont="1" applyFill="1"/>
    <xf numFmtId="0" fontId="19" fillId="3" borderId="0" xfId="6" applyFont="1" applyFill="1"/>
    <xf numFmtId="0" fontId="19" fillId="3" borderId="0" xfId="6" applyFont="1" applyFill="1" applyAlignment="1">
      <alignment horizontal="center"/>
    </xf>
    <xf numFmtId="0" fontId="10" fillId="3" borderId="0" xfId="7" applyFont="1" applyFill="1"/>
    <xf numFmtId="0" fontId="20" fillId="3" borderId="0" xfId="6" applyFont="1" applyFill="1"/>
    <xf numFmtId="0" fontId="20" fillId="3" borderId="0" xfId="6" applyFont="1" applyFill="1" applyAlignment="1">
      <alignment horizontal="center" vertical="center"/>
    </xf>
    <xf numFmtId="0" fontId="9" fillId="3" borderId="0" xfId="6" applyFont="1" applyFill="1"/>
    <xf numFmtId="0" fontId="8" fillId="3" borderId="0" xfId="2" applyFont="1" applyFill="1"/>
    <xf numFmtId="0" fontId="9" fillId="3" borderId="0" xfId="2" applyFont="1" applyFill="1"/>
    <xf numFmtId="0" fontId="20" fillId="3" borderId="0" xfId="6" applyFont="1" applyFill="1" applyAlignment="1">
      <alignment horizontal="center"/>
    </xf>
    <xf numFmtId="1" fontId="19" fillId="3" borderId="0" xfId="6" applyNumberFormat="1" applyFont="1" applyFill="1"/>
    <xf numFmtId="0" fontId="3" fillId="2" borderId="0" xfId="5" applyFont="1" applyFill="1" applyAlignment="1">
      <alignment horizontal="center"/>
    </xf>
    <xf numFmtId="0" fontId="19" fillId="3" borderId="0" xfId="6" quotePrefix="1" applyFont="1" applyFill="1"/>
    <xf numFmtId="0" fontId="12" fillId="2" borderId="0" xfId="5" applyFont="1" applyFill="1" applyAlignment="1">
      <alignment horizontal="left"/>
    </xf>
    <xf numFmtId="14" fontId="3" fillId="2" borderId="2" xfId="5" applyNumberFormat="1" applyFont="1" applyFill="1" applyBorder="1" applyAlignment="1">
      <alignment horizontal="center"/>
    </xf>
    <xf numFmtId="0" fontId="14" fillId="2" borderId="0" xfId="5" applyFont="1" applyFill="1" applyAlignment="1">
      <alignment horizontal="center"/>
    </xf>
    <xf numFmtId="0" fontId="21" fillId="2" borderId="5" xfId="1" applyFont="1" applyFill="1" applyBorder="1" applyAlignment="1">
      <alignment vertical="center"/>
    </xf>
    <xf numFmtId="0" fontId="22" fillId="2" borderId="2" xfId="6" applyFont="1" applyFill="1" applyBorder="1" applyAlignment="1" applyProtection="1">
      <alignment horizontal="center" vertical="center"/>
      <protection locked="0"/>
    </xf>
    <xf numFmtId="0" fontId="14" fillId="2" borderId="0" xfId="5" applyFont="1" applyFill="1"/>
    <xf numFmtId="0" fontId="25" fillId="2" borderId="0" xfId="5" applyFont="1" applyFill="1" applyAlignment="1">
      <alignment horizontal="center"/>
    </xf>
    <xf numFmtId="0" fontId="26" fillId="2" borderId="0" xfId="5" applyFont="1" applyFill="1" applyAlignment="1">
      <alignment horizontal="center"/>
    </xf>
    <xf numFmtId="0" fontId="26" fillId="2" borderId="0" xfId="5" applyFont="1" applyFill="1"/>
    <xf numFmtId="14" fontId="25" fillId="2" borderId="0" xfId="5" applyNumberFormat="1" applyFont="1" applyFill="1" applyAlignment="1">
      <alignment horizontal="center"/>
    </xf>
    <xf numFmtId="0" fontId="11" fillId="3" borderId="0" xfId="5" applyFont="1" applyFill="1"/>
    <xf numFmtId="0" fontId="9" fillId="3" borderId="0" xfId="5" applyFill="1"/>
    <xf numFmtId="0" fontId="14" fillId="3" borderId="0" xfId="5" applyFont="1" applyFill="1"/>
    <xf numFmtId="0" fontId="5" fillId="3" borderId="0" xfId="5" applyFont="1" applyFill="1"/>
    <xf numFmtId="0" fontId="24" fillId="3" borderId="0" xfId="5" applyFont="1" applyFill="1"/>
    <xf numFmtId="49" fontId="14" fillId="3" borderId="0" xfId="5" applyNumberFormat="1" applyFont="1" applyFill="1"/>
    <xf numFmtId="0" fontId="5" fillId="0" borderId="3" xfId="5" applyFont="1" applyBorder="1" applyProtection="1">
      <protection locked="0"/>
    </xf>
    <xf numFmtId="0" fontId="5" fillId="0" borderId="2" xfId="5" applyFont="1" applyBorder="1" applyProtection="1">
      <protection locked="0"/>
    </xf>
    <xf numFmtId="0" fontId="5" fillId="0" borderId="10" xfId="5" applyFont="1" applyBorder="1" applyProtection="1">
      <protection locked="0"/>
    </xf>
    <xf numFmtId="0" fontId="3" fillId="2" borderId="0" xfId="5" applyFont="1" applyFill="1" applyAlignment="1">
      <alignment horizontal="left"/>
    </xf>
    <xf numFmtId="0" fontId="10" fillId="2" borderId="0" xfId="5" applyFont="1" applyFill="1"/>
    <xf numFmtId="0" fontId="28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/>
    </xf>
    <xf numFmtId="0" fontId="8" fillId="3" borderId="0" xfId="6" applyFont="1" applyFill="1" applyAlignment="1">
      <alignment horizontal="center"/>
    </xf>
    <xf numFmtId="0" fontId="4" fillId="3" borderId="0" xfId="6" applyFont="1" applyFill="1"/>
    <xf numFmtId="166" fontId="4" fillId="3" borderId="0" xfId="6" applyNumberFormat="1" applyFont="1" applyFill="1" applyAlignment="1">
      <alignment horizontal="center"/>
    </xf>
    <xf numFmtId="1" fontId="4" fillId="3" borderId="0" xfId="7" applyNumberFormat="1" applyFont="1" applyFill="1" applyAlignment="1">
      <alignment horizontal="center"/>
    </xf>
    <xf numFmtId="0" fontId="4" fillId="3" borderId="0" xfId="7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4" fillId="3" borderId="0" xfId="6" applyFont="1" applyFill="1" applyAlignment="1">
      <alignment horizontal="center"/>
    </xf>
    <xf numFmtId="0" fontId="4" fillId="3" borderId="0" xfId="2" applyFont="1" applyFill="1"/>
    <xf numFmtId="16" fontId="4" fillId="3" borderId="0" xfId="7" quotePrefix="1" applyNumberFormat="1" applyFont="1" applyFill="1" applyAlignment="1">
      <alignment horizontal="center"/>
    </xf>
    <xf numFmtId="0" fontId="4" fillId="3" borderId="0" xfId="7" applyFont="1" applyFill="1"/>
    <xf numFmtId="0" fontId="27" fillId="3" borderId="0" xfId="6" applyFont="1" applyFill="1"/>
    <xf numFmtId="0" fontId="29" fillId="4" borderId="0" xfId="2" applyFont="1" applyFill="1" applyAlignment="1">
      <alignment horizontal="center"/>
    </xf>
    <xf numFmtId="14" fontId="3" fillId="2" borderId="15" xfId="5" applyNumberFormat="1" applyFont="1" applyFill="1" applyBorder="1" applyAlignment="1">
      <alignment horizontal="center"/>
    </xf>
    <xf numFmtId="14" fontId="3" fillId="2" borderId="1" xfId="5" applyNumberFormat="1" applyFont="1" applyFill="1" applyBorder="1" applyAlignment="1">
      <alignment horizontal="center" vertical="center"/>
    </xf>
    <xf numFmtId="0" fontId="12" fillId="2" borderId="0" xfId="5" applyFont="1" applyFill="1" applyAlignment="1">
      <alignment vertical="center"/>
    </xf>
    <xf numFmtId="0" fontId="3" fillId="2" borderId="3" xfId="5" applyFont="1" applyFill="1" applyBorder="1" applyAlignment="1">
      <alignment horizontal="center" vertical="center"/>
    </xf>
    <xf numFmtId="0" fontId="5" fillId="0" borderId="3" xfId="5" applyFont="1" applyBorder="1" applyAlignment="1" applyProtection="1">
      <alignment horizontal="right"/>
      <protection locked="0"/>
    </xf>
    <xf numFmtId="0" fontId="31" fillId="2" borderId="0" xfId="5" applyFont="1" applyFill="1"/>
    <xf numFmtId="49" fontId="5" fillId="2" borderId="8" xfId="5" applyNumberFormat="1" applyFont="1" applyFill="1" applyBorder="1"/>
    <xf numFmtId="49" fontId="5" fillId="2" borderId="10" xfId="5" applyNumberFormat="1" applyFont="1" applyFill="1" applyBorder="1"/>
    <xf numFmtId="0" fontId="18" fillId="2" borderId="10" xfId="5" applyFont="1" applyFill="1" applyBorder="1"/>
    <xf numFmtId="0" fontId="17" fillId="2" borderId="14" xfId="5" applyFont="1" applyFill="1" applyBorder="1"/>
    <xf numFmtId="0" fontId="3" fillId="2" borderId="2" xfId="5" applyFont="1" applyFill="1" applyBorder="1"/>
    <xf numFmtId="0" fontId="18" fillId="2" borderId="16" xfId="5" applyFont="1" applyFill="1" applyBorder="1"/>
    <xf numFmtId="0" fontId="5" fillId="2" borderId="14" xfId="5" applyFont="1" applyFill="1" applyBorder="1"/>
    <xf numFmtId="0" fontId="30" fillId="2" borderId="2" xfId="5" applyFont="1" applyFill="1" applyBorder="1"/>
    <xf numFmtId="0" fontId="7" fillId="2" borderId="10" xfId="5" applyFont="1" applyFill="1" applyBorder="1"/>
    <xf numFmtId="0" fontId="7" fillId="2" borderId="14" xfId="5" applyFont="1" applyFill="1" applyBorder="1"/>
    <xf numFmtId="0" fontId="3" fillId="2" borderId="10" xfId="5" applyFont="1" applyFill="1" applyBorder="1"/>
    <xf numFmtId="0" fontId="3" fillId="2" borderId="2" xfId="5" applyFont="1" applyFill="1" applyBorder="1" applyAlignment="1">
      <alignment horizontal="left"/>
    </xf>
    <xf numFmtId="0" fontId="7" fillId="2" borderId="8" xfId="5" applyFont="1" applyFill="1" applyBorder="1"/>
    <xf numFmtId="49" fontId="16" fillId="2" borderId="8" xfId="5" applyNumberFormat="1" applyFont="1" applyFill="1" applyBorder="1"/>
    <xf numFmtId="0" fontId="31" fillId="2" borderId="11" xfId="5" applyFont="1" applyFill="1" applyBorder="1"/>
    <xf numFmtId="0" fontId="26" fillId="2" borderId="11" xfId="5" applyFont="1" applyFill="1" applyBorder="1"/>
    <xf numFmtId="0" fontId="31" fillId="2" borderId="15" xfId="5" applyFont="1" applyFill="1" applyBorder="1"/>
    <xf numFmtId="0" fontId="26" fillId="2" borderId="15" xfId="5" applyFont="1" applyFill="1" applyBorder="1"/>
    <xf numFmtId="49" fontId="11" fillId="2" borderId="12" xfId="5" applyNumberFormat="1" applyFont="1" applyFill="1" applyBorder="1"/>
    <xf numFmtId="49" fontId="16" fillId="2" borderId="14" xfId="5" applyNumberFormat="1" applyFont="1" applyFill="1" applyBorder="1"/>
    <xf numFmtId="49" fontId="5" fillId="0" borderId="3" xfId="5" applyNumberFormat="1" applyFont="1" applyBorder="1" applyProtection="1">
      <protection locked="0"/>
    </xf>
    <xf numFmtId="3" fontId="5" fillId="0" borderId="3" xfId="5" applyNumberFormat="1" applyFont="1" applyBorder="1" applyProtection="1">
      <protection locked="0"/>
    </xf>
    <xf numFmtId="0" fontId="26" fillId="2" borderId="3" xfId="5" applyFont="1" applyFill="1" applyBorder="1" applyAlignment="1">
      <alignment horizontal="center"/>
    </xf>
    <xf numFmtId="0" fontId="26" fillId="2" borderId="9" xfId="5" applyFont="1" applyFill="1" applyBorder="1"/>
    <xf numFmtId="0" fontId="10" fillId="2" borderId="0" xfId="5" applyFont="1" applyFill="1" applyAlignment="1">
      <alignment vertical="top"/>
    </xf>
    <xf numFmtId="14" fontId="3" fillId="2" borderId="3" xfId="5" applyNumberFormat="1" applyFont="1" applyFill="1" applyBorder="1" applyAlignment="1">
      <alignment horizontal="center" vertical="center"/>
    </xf>
    <xf numFmtId="167" fontId="8" fillId="3" borderId="0" xfId="6" applyNumberFormat="1" applyFont="1" applyFill="1"/>
    <xf numFmtId="0" fontId="32" fillId="3" borderId="0" xfId="2" applyFont="1" applyFill="1" applyAlignment="1">
      <alignment horizontal="center"/>
    </xf>
    <xf numFmtId="0" fontId="20" fillId="0" borderId="0" xfId="10" applyFont="1"/>
    <xf numFmtId="0" fontId="19" fillId="0" borderId="0" xfId="5" applyFont="1"/>
    <xf numFmtId="49" fontId="34" fillId="0" borderId="0" xfId="5" applyNumberFormat="1" applyFont="1" applyAlignment="1">
      <alignment horizontal="left"/>
    </xf>
    <xf numFmtId="0" fontId="9" fillId="0" borderId="0" xfId="5" applyAlignment="1">
      <alignment horizontal="left"/>
    </xf>
    <xf numFmtId="0" fontId="19" fillId="0" borderId="0" xfId="5" applyFont="1" applyAlignment="1">
      <alignment horizontal="left"/>
    </xf>
    <xf numFmtId="49" fontId="19" fillId="0" borderId="0" xfId="5" applyNumberFormat="1" applyFont="1"/>
    <xf numFmtId="0" fontId="20" fillId="3" borderId="0" xfId="10" applyFont="1" applyFill="1"/>
    <xf numFmtId="168" fontId="4" fillId="3" borderId="0" xfId="10" applyNumberFormat="1" applyFont="1" applyFill="1"/>
    <xf numFmtId="0" fontId="5" fillId="3" borderId="0" xfId="10" applyFont="1" applyFill="1"/>
    <xf numFmtId="0" fontId="20" fillId="5" borderId="0" xfId="10" applyFont="1" applyFill="1"/>
    <xf numFmtId="0" fontId="35" fillId="3" borderId="0" xfId="10" applyFont="1" applyFill="1"/>
    <xf numFmtId="168" fontId="35" fillId="3" borderId="0" xfId="10" applyNumberFormat="1" applyFont="1" applyFill="1"/>
    <xf numFmtId="0" fontId="10" fillId="3" borderId="0" xfId="5" applyFont="1" applyFill="1"/>
    <xf numFmtId="0" fontId="3" fillId="5" borderId="0" xfId="9" applyFont="1" applyFill="1"/>
    <xf numFmtId="0" fontId="36" fillId="5" borderId="0" xfId="5" applyFont="1" applyFill="1"/>
    <xf numFmtId="0" fontId="3" fillId="5" borderId="0" xfId="5" applyFont="1" applyFill="1"/>
    <xf numFmtId="0" fontId="3" fillId="5" borderId="0" xfId="5" applyFont="1" applyFill="1" applyAlignment="1">
      <alignment wrapText="1"/>
    </xf>
    <xf numFmtId="0" fontId="5" fillId="5" borderId="0" xfId="5" applyFont="1" applyFill="1"/>
    <xf numFmtId="0" fontId="5" fillId="5" borderId="0" xfId="5" applyFont="1" applyFill="1" applyAlignment="1">
      <alignment wrapText="1"/>
    </xf>
    <xf numFmtId="0" fontId="37" fillId="5" borderId="18" xfId="9" applyFont="1" applyFill="1" applyBorder="1" applyAlignment="1">
      <alignment vertical="center"/>
    </xf>
    <xf numFmtId="49" fontId="37" fillId="5" borderId="18" xfId="9" applyNumberFormat="1" applyFont="1" applyFill="1" applyBorder="1" applyAlignment="1">
      <alignment vertical="center"/>
    </xf>
    <xf numFmtId="0" fontId="37" fillId="5" borderId="22" xfId="9" applyFont="1" applyFill="1" applyBorder="1" applyAlignment="1">
      <alignment vertical="center"/>
    </xf>
    <xf numFmtId="0" fontId="37" fillId="5" borderId="19" xfId="9" applyFont="1" applyFill="1" applyBorder="1" applyAlignment="1">
      <alignment vertical="center"/>
    </xf>
    <xf numFmtId="0" fontId="37" fillId="5" borderId="22" xfId="9" applyFont="1" applyFill="1" applyBorder="1" applyAlignment="1">
      <alignment vertical="center" wrapText="1"/>
    </xf>
    <xf numFmtId="164" fontId="3" fillId="5" borderId="0" xfId="11" applyFont="1" applyFill="1" applyBorder="1" applyAlignment="1"/>
    <xf numFmtId="164" fontId="3" fillId="3" borderId="0" xfId="11" applyFont="1" applyFill="1" applyBorder="1" applyAlignment="1"/>
    <xf numFmtId="164" fontId="5" fillId="3" borderId="0" xfId="11" applyFont="1" applyFill="1" applyBorder="1" applyAlignment="1"/>
    <xf numFmtId="164" fontId="37" fillId="5" borderId="18" xfId="11" applyFont="1" applyFill="1" applyBorder="1" applyAlignment="1">
      <alignment horizontal="center" vertical="center"/>
    </xf>
    <xf numFmtId="168" fontId="5" fillId="3" borderId="18" xfId="11" applyNumberFormat="1" applyFont="1" applyFill="1" applyBorder="1" applyAlignment="1" applyProtection="1">
      <protection locked="0"/>
    </xf>
    <xf numFmtId="0" fontId="3" fillId="5" borderId="0" xfId="9" applyFont="1" applyFill="1" applyAlignment="1">
      <alignment horizontal="left"/>
    </xf>
    <xf numFmtId="0" fontId="36" fillId="5" borderId="0" xfId="5" applyFont="1" applyFill="1" applyAlignment="1">
      <alignment horizontal="left"/>
    </xf>
    <xf numFmtId="0" fontId="35" fillId="5" borderId="0" xfId="10" applyFont="1" applyFill="1"/>
    <xf numFmtId="0" fontId="3" fillId="5" borderId="0" xfId="5" applyFont="1" applyFill="1" applyAlignment="1">
      <alignment horizontal="left" wrapText="1"/>
    </xf>
    <xf numFmtId="0" fontId="3" fillId="5" borderId="0" xfId="5" applyFont="1" applyFill="1" applyAlignment="1">
      <alignment horizontal="left"/>
    </xf>
    <xf numFmtId="0" fontId="37" fillId="5" borderId="18" xfId="11" applyNumberFormat="1" applyFont="1" applyFill="1" applyBorder="1" applyAlignment="1">
      <alignment horizontal="center" vertical="center"/>
    </xf>
    <xf numFmtId="0" fontId="5" fillId="0" borderId="18" xfId="5" applyFont="1" applyBorder="1" applyProtection="1">
      <protection locked="0"/>
    </xf>
    <xf numFmtId="0" fontId="9" fillId="5" borderId="0" xfId="5" applyFill="1" applyAlignment="1">
      <alignment horizontal="left"/>
    </xf>
    <xf numFmtId="164" fontId="9" fillId="5" borderId="0" xfId="11" applyFont="1" applyFill="1" applyBorder="1" applyAlignment="1">
      <alignment horizontal="right"/>
    </xf>
    <xf numFmtId="0" fontId="9" fillId="5" borderId="0" xfId="5" applyFill="1" applyAlignment="1">
      <alignment horizontal="left" wrapText="1"/>
    </xf>
    <xf numFmtId="164" fontId="3" fillId="5" borderId="0" xfId="11" applyFont="1" applyFill="1" applyBorder="1" applyAlignment="1">
      <alignment horizontal="right"/>
    </xf>
    <xf numFmtId="0" fontId="5" fillId="5" borderId="0" xfId="5" applyFont="1" applyFill="1" applyAlignment="1">
      <alignment horizontal="left"/>
    </xf>
    <xf numFmtId="164" fontId="5" fillId="5" borderId="0" xfId="11" applyFont="1" applyFill="1" applyBorder="1" applyAlignment="1">
      <alignment horizontal="right"/>
    </xf>
    <xf numFmtId="0" fontId="5" fillId="5" borderId="0" xfId="5" applyFont="1" applyFill="1" applyAlignment="1">
      <alignment horizontal="left" wrapText="1"/>
    </xf>
    <xf numFmtId="168" fontId="5" fillId="0" borderId="18" xfId="11" applyNumberFormat="1" applyFont="1" applyFill="1" applyBorder="1" applyAlignment="1" applyProtection="1">
      <protection locked="0"/>
    </xf>
    <xf numFmtId="0" fontId="5" fillId="5" borderId="26" xfId="5" applyFont="1" applyFill="1" applyBorder="1"/>
    <xf numFmtId="164" fontId="19" fillId="5" borderId="0" xfId="11" applyFont="1" applyFill="1" applyBorder="1" applyAlignment="1">
      <alignment horizontal="right"/>
    </xf>
    <xf numFmtId="3" fontId="5" fillId="0" borderId="18" xfId="5" applyNumberFormat="1" applyFont="1" applyBorder="1" applyAlignment="1" applyProtection="1">
      <alignment horizontal="right"/>
      <protection locked="0"/>
    </xf>
    <xf numFmtId="0" fontId="35" fillId="5" borderId="18" xfId="9" applyFont="1" applyFill="1" applyBorder="1" applyAlignment="1">
      <alignment vertical="center"/>
    </xf>
    <xf numFmtId="0" fontId="35" fillId="5" borderId="23" xfId="11" applyNumberFormat="1" applyFont="1" applyFill="1" applyBorder="1" applyAlignment="1">
      <alignment horizontal="left" vertical="center"/>
    </xf>
    <xf numFmtId="0" fontId="35" fillId="0" borderId="25" xfId="9" applyFont="1" applyBorder="1" applyAlignment="1">
      <alignment horizontal="right"/>
    </xf>
    <xf numFmtId="0" fontId="35" fillId="5" borderId="13" xfId="11" applyNumberFormat="1" applyFont="1" applyFill="1" applyBorder="1" applyAlignment="1">
      <alignment horizontal="left" vertical="center"/>
    </xf>
    <xf numFmtId="14" fontId="35" fillId="0" borderId="25" xfId="9" applyNumberFormat="1" applyFont="1" applyBorder="1" applyAlignment="1">
      <alignment horizontal="right"/>
    </xf>
    <xf numFmtId="0" fontId="35" fillId="5" borderId="1" xfId="11" applyNumberFormat="1" applyFont="1" applyFill="1" applyBorder="1" applyAlignment="1">
      <alignment horizontal="left" vertical="center"/>
    </xf>
    <xf numFmtId="0" fontId="35" fillId="0" borderId="17" xfId="9" applyFont="1" applyBorder="1" applyAlignment="1">
      <alignment horizontal="right"/>
    </xf>
    <xf numFmtId="0" fontId="37" fillId="5" borderId="18" xfId="9" applyFont="1" applyFill="1" applyBorder="1" applyAlignment="1">
      <alignment horizontal="left" vertical="center"/>
    </xf>
    <xf numFmtId="49" fontId="37" fillId="5" borderId="18" xfId="9" applyNumberFormat="1" applyFont="1" applyFill="1" applyBorder="1" applyAlignment="1">
      <alignment horizontal="left" vertical="center"/>
    </xf>
    <xf numFmtId="14" fontId="3" fillId="5" borderId="18" xfId="11" applyNumberFormat="1" applyFont="1" applyFill="1" applyBorder="1" applyAlignment="1">
      <alignment horizontal="center" vertical="center"/>
    </xf>
    <xf numFmtId="0" fontId="38" fillId="3" borderId="0" xfId="6" applyFont="1" applyFill="1"/>
    <xf numFmtId="0" fontId="39" fillId="3" borderId="0" xfId="6" applyFont="1" applyFill="1"/>
    <xf numFmtId="1" fontId="39" fillId="3" borderId="0" xfId="7" applyNumberFormat="1" applyFont="1" applyFill="1" applyAlignment="1">
      <alignment horizontal="center"/>
    </xf>
    <xf numFmtId="0" fontId="39" fillId="3" borderId="0" xfId="7" applyFont="1" applyFill="1" applyAlignment="1">
      <alignment horizontal="center"/>
    </xf>
    <xf numFmtId="166" fontId="38" fillId="3" borderId="0" xfId="6" applyNumberFormat="1" applyFont="1" applyFill="1"/>
    <xf numFmtId="0" fontId="39" fillId="3" borderId="0" xfId="7" applyFont="1" applyFill="1"/>
    <xf numFmtId="14" fontId="4" fillId="3" borderId="0" xfId="6" applyNumberFormat="1" applyFont="1" applyFill="1"/>
    <xf numFmtId="1" fontId="4" fillId="3" borderId="0" xfId="6" applyNumberFormat="1" applyFont="1" applyFill="1"/>
    <xf numFmtId="14" fontId="37" fillId="5" borderId="18" xfId="11" applyNumberFormat="1" applyFont="1" applyFill="1" applyBorder="1" applyAlignment="1">
      <alignment horizontal="center" vertical="center"/>
    </xf>
    <xf numFmtId="49" fontId="40" fillId="3" borderId="0" xfId="5" applyNumberFormat="1" applyFont="1" applyFill="1"/>
    <xf numFmtId="0" fontId="8" fillId="3" borderId="0" xfId="5" applyFont="1" applyFill="1"/>
    <xf numFmtId="0" fontId="8" fillId="3" borderId="0" xfId="10" applyFont="1" applyFill="1"/>
    <xf numFmtId="0" fontId="41" fillId="4" borderId="3" xfId="1" applyFont="1" applyFill="1" applyBorder="1" applyAlignment="1">
      <alignment horizontal="center" vertical="center" wrapText="1"/>
    </xf>
    <xf numFmtId="0" fontId="42" fillId="3" borderId="3" xfId="6" applyFont="1" applyFill="1" applyBorder="1" applyAlignment="1" applyProtection="1">
      <alignment horizontal="center"/>
      <protection locked="0"/>
    </xf>
    <xf numFmtId="0" fontId="41" fillId="4" borderId="3" xfId="1" applyFont="1" applyFill="1" applyBorder="1" applyAlignment="1">
      <alignment horizontal="center" vertical="center"/>
    </xf>
    <xf numFmtId="0" fontId="43" fillId="3" borderId="3" xfId="6" applyFont="1" applyFill="1" applyBorder="1" applyAlignment="1" applyProtection="1">
      <alignment horizontal="center" vertical="center"/>
      <protection locked="0"/>
    </xf>
    <xf numFmtId="0" fontId="41" fillId="3" borderId="3" xfId="1" applyFont="1" applyFill="1" applyBorder="1" applyAlignment="1" applyProtection="1">
      <alignment horizontal="center" vertical="center"/>
      <protection locked="0"/>
    </xf>
    <xf numFmtId="0" fontId="21" fillId="2" borderId="5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43" fillId="2" borderId="3" xfId="6" applyFont="1" applyFill="1" applyBorder="1" applyAlignment="1">
      <alignment horizontal="center" vertical="center"/>
    </xf>
    <xf numFmtId="14" fontId="43" fillId="2" borderId="3" xfId="6" applyNumberFormat="1" applyFont="1" applyFill="1" applyBorder="1" applyAlignment="1">
      <alignment horizontal="center" vertical="center"/>
    </xf>
    <xf numFmtId="0" fontId="23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top"/>
    </xf>
    <xf numFmtId="0" fontId="41" fillId="4" borderId="3" xfId="1" applyFont="1" applyFill="1" applyBorder="1" applyAlignment="1">
      <alignment horizontal="left" vertical="center"/>
    </xf>
    <xf numFmtId="0" fontId="42" fillId="3" borderId="1" xfId="2" applyFont="1" applyFill="1" applyBorder="1" applyAlignment="1" applyProtection="1">
      <alignment horizontal="left"/>
      <protection locked="0"/>
    </xf>
    <xf numFmtId="0" fontId="42" fillId="3" borderId="5" xfId="2" applyFont="1" applyFill="1" applyBorder="1" applyAlignment="1" applyProtection="1">
      <alignment horizontal="left"/>
      <protection locked="0"/>
    </xf>
    <xf numFmtId="0" fontId="42" fillId="3" borderId="2" xfId="2" applyFont="1" applyFill="1" applyBorder="1" applyAlignment="1" applyProtection="1">
      <alignment horizontal="left"/>
      <protection locked="0"/>
    </xf>
    <xf numFmtId="0" fontId="41" fillId="4" borderId="3" xfId="1" applyFont="1" applyFill="1" applyBorder="1" applyAlignment="1">
      <alignment horizontal="center" vertical="center" wrapText="1"/>
    </xf>
    <xf numFmtId="0" fontId="12" fillId="2" borderId="0" xfId="5" applyFont="1" applyFill="1" applyAlignment="1">
      <alignment horizontal="left"/>
    </xf>
    <xf numFmtId="0" fontId="3" fillId="2" borderId="7" xfId="5" applyFont="1" applyFill="1" applyBorder="1" applyAlignment="1">
      <alignment horizontal="center" vertical="center" wrapText="1"/>
    </xf>
    <xf numFmtId="0" fontId="3" fillId="2" borderId="6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center" vertical="center"/>
    </xf>
    <xf numFmtId="0" fontId="37" fillId="5" borderId="18" xfId="9" applyFont="1" applyFill="1" applyBorder="1" applyAlignment="1">
      <alignment vertical="center"/>
    </xf>
    <xf numFmtId="0" fontId="37" fillId="5" borderId="22" xfId="9" applyFont="1" applyFill="1" applyBorder="1" applyAlignment="1">
      <alignment horizontal="center" vertical="center" wrapText="1"/>
    </xf>
    <xf numFmtId="0" fontId="37" fillId="5" borderId="4" xfId="9" applyFont="1" applyFill="1" applyBorder="1" applyAlignment="1">
      <alignment horizontal="center" vertical="center" wrapText="1"/>
    </xf>
    <xf numFmtId="0" fontId="37" fillId="5" borderId="6" xfId="9" applyFont="1" applyFill="1" applyBorder="1" applyAlignment="1">
      <alignment horizontal="center" vertical="center" wrapText="1"/>
    </xf>
    <xf numFmtId="0" fontId="37" fillId="5" borderId="19" xfId="9" applyFont="1" applyFill="1" applyBorder="1" applyAlignment="1">
      <alignment vertical="center" wrapText="1"/>
    </xf>
    <xf numFmtId="0" fontId="37" fillId="5" borderId="21" xfId="9" applyFont="1" applyFill="1" applyBorder="1" applyAlignment="1">
      <alignment vertical="center" wrapText="1"/>
    </xf>
    <xf numFmtId="0" fontId="37" fillId="5" borderId="22" xfId="9" applyFont="1" applyFill="1" applyBorder="1" applyAlignment="1">
      <alignment vertical="center"/>
    </xf>
    <xf numFmtId="0" fontId="37" fillId="5" borderId="4" xfId="9" applyFont="1" applyFill="1" applyBorder="1" applyAlignment="1">
      <alignment vertical="center"/>
    </xf>
    <xf numFmtId="0" fontId="37" fillId="5" borderId="6" xfId="9" applyFont="1" applyFill="1" applyBorder="1" applyAlignment="1">
      <alignment vertical="center"/>
    </xf>
    <xf numFmtId="0" fontId="37" fillId="5" borderId="19" xfId="9" applyFont="1" applyFill="1" applyBorder="1" applyAlignment="1">
      <alignment vertical="center"/>
    </xf>
    <xf numFmtId="0" fontId="37" fillId="5" borderId="20" xfId="9" applyFont="1" applyFill="1" applyBorder="1" applyAlignment="1">
      <alignment vertical="center"/>
    </xf>
    <xf numFmtId="0" fontId="37" fillId="5" borderId="18" xfId="9" applyFont="1" applyFill="1" applyBorder="1" applyAlignment="1">
      <alignment vertical="center" wrapText="1"/>
    </xf>
    <xf numFmtId="0" fontId="37" fillId="5" borderId="6" xfId="9" applyFont="1" applyFill="1" applyBorder="1" applyAlignment="1">
      <alignment vertical="center" wrapText="1"/>
    </xf>
    <xf numFmtId="0" fontId="3" fillId="5" borderId="19" xfId="11" applyNumberFormat="1" applyFont="1" applyFill="1" applyBorder="1" applyAlignment="1">
      <alignment horizontal="center" vertical="center" wrapText="1"/>
    </xf>
    <xf numFmtId="0" fontId="3" fillId="5" borderId="20" xfId="11" applyNumberFormat="1" applyFont="1" applyFill="1" applyBorder="1" applyAlignment="1">
      <alignment horizontal="center" vertical="center" wrapText="1"/>
    </xf>
    <xf numFmtId="0" fontId="37" fillId="5" borderId="3" xfId="9" applyFont="1" applyFill="1" applyBorder="1" applyAlignment="1">
      <alignment vertical="center"/>
    </xf>
    <xf numFmtId="0" fontId="37" fillId="5" borderId="22" xfId="9" applyFont="1" applyFill="1" applyBorder="1" applyAlignment="1">
      <alignment vertical="center" wrapText="1"/>
    </xf>
    <xf numFmtId="0" fontId="37" fillId="5" borderId="4" xfId="9" applyFont="1" applyFill="1" applyBorder="1" applyAlignment="1">
      <alignment vertical="center" wrapText="1"/>
    </xf>
    <xf numFmtId="0" fontId="37" fillId="5" borderId="21" xfId="9" applyFont="1" applyFill="1" applyBorder="1" applyAlignment="1">
      <alignment vertical="center"/>
    </xf>
    <xf numFmtId="0" fontId="37" fillId="5" borderId="23" xfId="11" applyNumberFormat="1" applyFont="1" applyFill="1" applyBorder="1" applyAlignment="1">
      <alignment horizontal="center" vertical="center"/>
    </xf>
    <xf numFmtId="0" fontId="37" fillId="5" borderId="24" xfId="11" applyNumberFormat="1" applyFont="1" applyFill="1" applyBorder="1" applyAlignment="1">
      <alignment horizontal="center" vertical="center"/>
    </xf>
    <xf numFmtId="0" fontId="37" fillId="5" borderId="15" xfId="11" applyNumberFormat="1" applyFont="1" applyFill="1" applyBorder="1" applyAlignment="1">
      <alignment horizontal="center" vertical="center"/>
    </xf>
    <xf numFmtId="0" fontId="37" fillId="5" borderId="10" xfId="11" applyNumberFormat="1" applyFont="1" applyFill="1" applyBorder="1" applyAlignment="1">
      <alignment horizontal="center" vertical="center"/>
    </xf>
    <xf numFmtId="0" fontId="37" fillId="5" borderId="19" xfId="11" applyNumberFormat="1" applyFont="1" applyFill="1" applyBorder="1" applyAlignment="1">
      <alignment horizontal="center" vertical="center" wrapText="1"/>
    </xf>
    <xf numFmtId="0" fontId="37" fillId="5" borderId="20" xfId="11" applyNumberFormat="1" applyFont="1" applyFill="1" applyBorder="1" applyAlignment="1">
      <alignment horizontal="center" vertical="center" wrapText="1"/>
    </xf>
    <xf numFmtId="0" fontId="37" fillId="5" borderId="18" xfId="9" applyFont="1" applyFill="1" applyBorder="1" applyAlignment="1">
      <alignment horizontal="left" vertical="center" wrapText="1"/>
    </xf>
    <xf numFmtId="0" fontId="37" fillId="5" borderId="18" xfId="9" applyFont="1" applyFill="1" applyBorder="1" applyAlignment="1">
      <alignment horizontal="left" vertical="center"/>
    </xf>
    <xf numFmtId="0" fontId="10" fillId="3" borderId="0" xfId="6" quotePrefix="1" applyFont="1" applyFill="1" applyAlignment="1">
      <alignment horizontal="center"/>
    </xf>
    <xf numFmtId="0" fontId="10" fillId="3" borderId="0" xfId="6" applyFont="1" applyFill="1"/>
    <xf numFmtId="14" fontId="10" fillId="3" borderId="0" xfId="6" applyNumberFormat="1" applyFont="1" applyFill="1"/>
  </cellXfs>
  <cellStyles count="12">
    <cellStyle name="Komma 2" xfId="3" xr:uid="{00000000-0005-0000-0000-000000000000}"/>
    <cellStyle name="Komma 3" xfId="11" xr:uid="{CFC80621-5D73-46DD-8AA9-9A20F83C1556}"/>
    <cellStyle name="Normal" xfId="0" builtinId="0"/>
    <cellStyle name="Normal 18" xfId="7" xr:uid="{00000000-0005-0000-0000-000002000000}"/>
    <cellStyle name="Normal 2" xfId="5" xr:uid="{00000000-0005-0000-0000-000003000000}"/>
    <cellStyle name="Normal 2 2" xfId="10" xr:uid="{3EFA9FD1-05D8-4EF9-85F2-DCDB7B20CBD7}"/>
    <cellStyle name="Normal 3" xfId="6" xr:uid="{00000000-0005-0000-0000-000004000000}"/>
    <cellStyle name="Normal 4" xfId="8" xr:uid="{11B7F1D1-1315-414F-8B94-B27E0E033D8F}"/>
    <cellStyle name="Normal 4 2" xfId="9" xr:uid="{2D578ED0-2BB0-4501-BA35-2DB4946C59C7}"/>
    <cellStyle name="Normal 7" xfId="2" xr:uid="{00000000-0005-0000-0000-000005000000}"/>
    <cellStyle name="Normal 8" xfId="4" xr:uid="{00000000-0005-0000-0000-000006000000}"/>
    <cellStyle name="Normal_Rappo062 2" xfId="1" xr:uid="{00000000-0005-0000-0000-000007000000}"/>
  </cellStyles>
  <dxfs count="21">
    <dxf>
      <font>
        <color rgb="FF00B050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95248</xdr:colOff>
      <xdr:row>7</xdr:row>
      <xdr:rowOff>209550</xdr:rowOff>
    </xdr:from>
    <xdr:to>
      <xdr:col>11</xdr:col>
      <xdr:colOff>647700</xdr:colOff>
      <xdr:row>14</xdr:row>
      <xdr:rowOff>133350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4973" y="2457450"/>
          <a:ext cx="4181477" cy="2362200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/>
            <a:t>INFO</a:t>
          </a:r>
          <a:r>
            <a:rPr lang="nb-NO" sz="1100" b="0" i="0" baseline="0"/>
            <a:t> til skjemaet:</a:t>
          </a:r>
        </a:p>
        <a:p>
          <a:endParaRPr lang="nb-NO" sz="1100" b="0" i="0" baseline="0"/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Foretakets navn og organisasjonsnummer må fylles ut. 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Velg deretter rapporteringsår og rapporteringsperiode fra </a:t>
          </a: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nedtrekksmenyen/rullegardinen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Skjemaet som kommer opp i neste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fane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innrettes etter valg av rapporteringsår og rapporteringsperiode på forsiden. </a:t>
          </a:r>
        </a:p>
        <a:p>
          <a:endParaRPr lang="nb-NO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Fordeling av post 15 på enkeltforetak fylles ut i arkfane "Fordeling av post 15"</a:t>
          </a:r>
          <a:r>
            <a:rPr lang="nb-NO">
              <a:solidFill>
                <a:srgbClr val="FF0000"/>
              </a:solidFill>
            </a:rPr>
            <a:t> </a:t>
          </a:r>
          <a:endParaRPr lang="nb-NO" sz="1100" b="1" i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57150</xdr:rowOff>
    </xdr:from>
    <xdr:to>
      <xdr:col>15</xdr:col>
      <xdr:colOff>647700</xdr:colOff>
      <xdr:row>5</xdr:row>
      <xdr:rowOff>85725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458075" y="57150"/>
          <a:ext cx="4257675" cy="3524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>
              <a:latin typeface="Arial" panose="020B0604020202020204" pitchFamily="34" charset="0"/>
              <a:cs typeface="Arial" panose="020B0604020202020204" pitchFamily="34" charset="0"/>
            </a:rPr>
            <a:t>* Bruk fortrinnsvis norsk organisasjonsnummer. </a:t>
          </a:r>
          <a:br>
            <a:rPr lang="nb-NO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nb-NO" sz="800">
              <a:latin typeface="Arial" panose="020B0604020202020204" pitchFamily="34" charset="0"/>
              <a:cs typeface="Arial" panose="020B0604020202020204" pitchFamily="34" charset="0"/>
            </a:rPr>
            <a:t>For utenlandske foretak,</a:t>
          </a:r>
          <a:r>
            <a:rPr lang="nb-NO" sz="800" baseline="0">
              <a:latin typeface="Arial" panose="020B0604020202020204" pitchFamily="34" charset="0"/>
              <a:cs typeface="Arial" panose="020B0604020202020204" pitchFamily="34" charset="0"/>
            </a:rPr>
            <a:t> bruk LEI-nummer som kan søkes opp fra https://search.gleif.org/.</a:t>
          </a:r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nanstilsynetno.sharepoint.com/sites/TeamDataInnsikt/Delte%20dokumenter/General/Analyseplattform/Excel%20-%20innlesing%20Databricks/Pilot_nokkeltall_forbrukslaan/krt%201133%20-%20forbruksl&#229;n%20-%20omarbeidet%20mal_v2.xlsx" TargetMode="External"/><Relationship Id="rId1" Type="http://schemas.openxmlformats.org/officeDocument/2006/relationships/externalLinkPath" Target="https://finanstilsynetno.sharepoint.com/sites/TeamDataInnsikt/Delte%20dokumenter/General/Analyseplattform/Excel%20-%20innlesing%20Databricks/Pilot_nokkeltall_forbrukslaan/krt%201133%20-%20forbruksl&#229;n%20-%20omarbeidet%20mal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side"/>
      <sheetName val="00.info"/>
      <sheetName val="01.regnskap"/>
      <sheetName val="02.foretaksfordeling"/>
      <sheetName val="03.aldersfordeling"/>
      <sheetName val="04.lånesøknader"/>
      <sheetName val="05.validering"/>
    </sheetNames>
    <sheetDataSet>
      <sheetData sheetId="0">
        <row r="12">
          <cell r="G12" t="str">
            <v>3. kvartal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V215"/>
  <sheetViews>
    <sheetView tabSelected="1" zoomScaleNormal="100" workbookViewId="0">
      <selection activeCell="G12" sqref="G12"/>
    </sheetView>
  </sheetViews>
  <sheetFormatPr baseColWidth="10" defaultColWidth="12" defaultRowHeight="12.75" x14ac:dyDescent="0.2"/>
  <cols>
    <col min="1" max="1" width="20.83203125" style="43" customWidth="1"/>
    <col min="2" max="2" width="16.83203125" style="43" customWidth="1"/>
    <col min="3" max="3" width="16.1640625" style="43" customWidth="1"/>
    <col min="4" max="4" width="8.33203125" style="43" customWidth="1"/>
    <col min="5" max="5" width="20.83203125" style="43" customWidth="1"/>
    <col min="6" max="6" width="36.5" style="43" customWidth="1"/>
    <col min="7" max="7" width="30.33203125" style="48" customWidth="1"/>
    <col min="8" max="8" width="6.5" style="45" customWidth="1"/>
    <col min="9" max="9" width="5.1640625" style="43" customWidth="1"/>
    <col min="10" max="10" width="43.33203125" style="43" customWidth="1"/>
    <col min="11" max="11" width="20.1640625" style="43" customWidth="1"/>
    <col min="12" max="12" width="16.83203125" style="43" customWidth="1"/>
    <col min="13" max="15" width="12" style="178"/>
    <col min="16" max="19" width="12" style="39"/>
    <col min="20" max="20" width="12" style="76"/>
    <col min="21" max="21" width="12" style="239"/>
    <col min="22" max="27" width="12" style="76"/>
    <col min="28" max="28" width="15.1640625" style="76" bestFit="1" customWidth="1"/>
    <col min="29" max="29" width="15" style="76" customWidth="1"/>
    <col min="30" max="30" width="11.83203125" style="76" customWidth="1"/>
    <col min="31" max="31" width="12.6640625" style="76" customWidth="1"/>
    <col min="32" max="37" width="12" style="76"/>
    <col min="38" max="40" width="12" style="179"/>
    <col min="41" max="48" width="12" style="178"/>
    <col min="49" max="49" width="6.33203125" style="178" customWidth="1"/>
    <col min="50" max="50" width="8.33203125" style="178" customWidth="1"/>
    <col min="51" max="51" width="7.6640625" style="178" customWidth="1"/>
    <col min="52" max="53" width="12" style="178"/>
    <col min="54" max="54" width="15.83203125" style="178" customWidth="1"/>
    <col min="55" max="55" width="12" style="178"/>
    <col min="56" max="58" width="12" style="43"/>
    <col min="59" max="59" width="16.83203125" style="43" customWidth="1"/>
    <col min="60" max="16384" width="12" style="43"/>
  </cols>
  <sheetData>
    <row r="1" spans="1:100" s="39" customFormat="1" ht="15" customHeight="1" x14ac:dyDescent="0.2">
      <c r="A1" s="86" t="s">
        <v>131</v>
      </c>
      <c r="B1" s="46"/>
      <c r="C1" s="73" t="s">
        <v>139</v>
      </c>
      <c r="D1" s="74"/>
      <c r="E1" s="74"/>
      <c r="F1" s="74"/>
      <c r="G1" s="75"/>
      <c r="M1" s="178"/>
      <c r="N1" s="178"/>
      <c r="O1" s="178"/>
      <c r="T1" s="76">
        <f ca="1">YEAR(NOW())-1</f>
        <v>2024</v>
      </c>
      <c r="U1" s="238">
        <v>1</v>
      </c>
      <c r="V1" s="77">
        <f ca="1">DATE(T1,U2+1,0)</f>
        <v>45351</v>
      </c>
      <c r="W1" s="240"/>
      <c r="X1" s="76"/>
      <c r="Y1" s="185">
        <v>1</v>
      </c>
      <c r="Z1" s="185"/>
      <c r="AA1" s="184" t="str">
        <f>D12</f>
        <v>30.09.2025</v>
      </c>
      <c r="AB1" s="76" t="s">
        <v>312</v>
      </c>
      <c r="AC1" s="76"/>
      <c r="AD1" s="76"/>
      <c r="AE1" s="76"/>
      <c r="AF1" s="76"/>
      <c r="AG1" s="76"/>
      <c r="AH1" s="76"/>
      <c r="AI1" s="76"/>
      <c r="AJ1" s="76"/>
      <c r="AK1" s="76"/>
      <c r="AL1" s="179"/>
      <c r="AM1" s="179"/>
      <c r="AN1" s="179"/>
      <c r="AO1" s="178"/>
      <c r="AP1" s="178"/>
      <c r="AQ1" s="178"/>
      <c r="AR1" s="178"/>
      <c r="AS1" s="179"/>
      <c r="AT1" s="179"/>
      <c r="AU1" s="179"/>
      <c r="AV1" s="178"/>
      <c r="AW1" s="178"/>
      <c r="AX1" s="178"/>
      <c r="AY1" s="178"/>
      <c r="AZ1" s="178"/>
      <c r="BA1" s="180" t="str">
        <f>C1</f>
        <v>KRT-1133</v>
      </c>
      <c r="BB1" s="181">
        <f>B12</f>
        <v>20230331</v>
      </c>
      <c r="BC1" s="181">
        <f>A2</f>
        <v>293</v>
      </c>
      <c r="BD1" s="79">
        <f>G10</f>
        <v>0</v>
      </c>
      <c r="BE1" s="78">
        <f>F12</f>
        <v>2025</v>
      </c>
      <c r="BF1" s="80" t="str">
        <f>IF(G12="1.kvartal",CONCATENATE("3"),IF(G12="1.halvår",CONCATENATE("6"),IF(G12="1.-3.kvartal",CONCATENATE("9"),IF(G12="År",CONCATENATE("12"),""))))</f>
        <v>9</v>
      </c>
      <c r="BG1" s="79">
        <v>10</v>
      </c>
      <c r="BH1" s="79" t="s">
        <v>0</v>
      </c>
      <c r="BI1" s="79">
        <f>IF(G13="Konsolidert",2,IF(G13="Ikke Konsolidert",1,IF(G13="",-1)))</f>
        <v>-1</v>
      </c>
      <c r="BJ1" s="79">
        <v>0</v>
      </c>
      <c r="BK1" s="79"/>
      <c r="BL1" s="79"/>
      <c r="BM1" s="79"/>
      <c r="BN1" s="79"/>
      <c r="CA1" s="74" t="s">
        <v>1</v>
      </c>
      <c r="CB1" s="74">
        <v>999999001</v>
      </c>
      <c r="CC1" s="74" t="s">
        <v>2</v>
      </c>
      <c r="CD1" s="74">
        <f>+CB1+1</f>
        <v>999999002</v>
      </c>
      <c r="CE1" s="74" t="s">
        <v>3</v>
      </c>
      <c r="CF1" s="74">
        <f>+CD1+1</f>
        <v>999999003</v>
      </c>
      <c r="CG1" s="74" t="s">
        <v>4</v>
      </c>
      <c r="CH1" s="74">
        <f>+CF1+1</f>
        <v>999999004</v>
      </c>
      <c r="CI1" s="74" t="s">
        <v>5</v>
      </c>
      <c r="CJ1" s="74">
        <f>+CH1+1</f>
        <v>999999005</v>
      </c>
      <c r="CK1" s="74" t="s">
        <v>6</v>
      </c>
      <c r="CL1" s="74">
        <f>+CJ1+1</f>
        <v>999999006</v>
      </c>
      <c r="CM1" s="74" t="s">
        <v>7</v>
      </c>
      <c r="CN1" s="74">
        <f>+CL1+1</f>
        <v>999999007</v>
      </c>
      <c r="CO1" s="74" t="s">
        <v>8</v>
      </c>
      <c r="CP1" s="74">
        <f>+CN1+1</f>
        <v>999999008</v>
      </c>
      <c r="CQ1" s="74" t="s">
        <v>9</v>
      </c>
      <c r="CR1" s="74">
        <f>+CP1+1</f>
        <v>999999009</v>
      </c>
      <c r="CS1" s="74" t="s">
        <v>10</v>
      </c>
      <c r="CT1" s="74">
        <f>+CR1+1</f>
        <v>999999010</v>
      </c>
      <c r="CU1" s="81"/>
    </row>
    <row r="2" spans="1:100" s="39" customFormat="1" ht="14.25" customHeight="1" x14ac:dyDescent="0.25">
      <c r="A2" s="86">
        <v>293</v>
      </c>
      <c r="B2" s="46"/>
      <c r="C2" s="82"/>
      <c r="D2" s="82"/>
      <c r="E2" s="82"/>
      <c r="F2" s="82"/>
      <c r="G2" s="75"/>
      <c r="M2" s="178"/>
      <c r="N2" s="182"/>
      <c r="O2" s="178"/>
      <c r="T2" s="76">
        <f ca="1">YEAR(NOW())</f>
        <v>2025</v>
      </c>
      <c r="U2" s="238">
        <v>2</v>
      </c>
      <c r="V2" s="76">
        <f ca="1">DAY(V1)</f>
        <v>29</v>
      </c>
      <c r="W2" s="76"/>
      <c r="X2" s="76"/>
      <c r="Y2" s="185">
        <v>2</v>
      </c>
      <c r="Z2" s="185"/>
      <c r="AA2" s="184" t="str">
        <f ca="1">CONCATENATE(LEFT(AA1,6),CONCATENATE(RIGHT(T1,4)))</f>
        <v>30.09.2024</v>
      </c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8"/>
      <c r="AW2" s="178"/>
      <c r="AX2" s="178"/>
      <c r="AY2" s="178"/>
      <c r="AZ2" s="178"/>
      <c r="BA2" s="181" t="s">
        <v>11</v>
      </c>
      <c r="BB2" s="181" t="s">
        <v>132</v>
      </c>
      <c r="BC2" s="181" t="s">
        <v>133</v>
      </c>
      <c r="BD2" s="79" t="s">
        <v>12</v>
      </c>
      <c r="BE2" s="79" t="s">
        <v>138</v>
      </c>
      <c r="BF2" s="79" t="s">
        <v>13</v>
      </c>
      <c r="BG2" s="79" t="s">
        <v>14</v>
      </c>
      <c r="BH2" s="79" t="s">
        <v>15</v>
      </c>
      <c r="BI2" s="83" t="s">
        <v>16</v>
      </c>
      <c r="BJ2" s="79" t="s">
        <v>17</v>
      </c>
      <c r="BK2" s="79"/>
      <c r="BL2" s="84"/>
      <c r="BM2" s="84"/>
      <c r="BN2" s="84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85"/>
      <c r="CN2" s="85"/>
      <c r="CO2" s="85"/>
      <c r="CP2" s="85"/>
      <c r="CQ2" s="85"/>
      <c r="CR2" s="85"/>
      <c r="CS2" s="85"/>
      <c r="CT2" s="85"/>
      <c r="CU2" s="85"/>
    </row>
    <row r="3" spans="1:100" s="39" customFormat="1" x14ac:dyDescent="0.2">
      <c r="A3" s="46"/>
      <c r="B3" s="46"/>
      <c r="G3" s="75"/>
      <c r="M3" s="178"/>
      <c r="N3" s="178"/>
      <c r="O3" s="178"/>
      <c r="Q3" s="119"/>
      <c r="T3" s="76"/>
      <c r="U3" s="238">
        <v>3</v>
      </c>
      <c r="V3" s="76"/>
      <c r="W3" s="76"/>
      <c r="X3" s="76"/>
      <c r="Y3" s="185">
        <v>3</v>
      </c>
      <c r="Z3" s="185"/>
      <c r="AA3" s="76" t="s">
        <v>313</v>
      </c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8"/>
      <c r="AW3" s="178"/>
      <c r="AX3" s="178"/>
      <c r="AY3" s="178"/>
      <c r="AZ3" s="178"/>
      <c r="BA3" s="181"/>
      <c r="BB3" s="181"/>
      <c r="BC3" s="181"/>
      <c r="BD3" s="83"/>
      <c r="BE3" s="83"/>
      <c r="BF3" s="79"/>
      <c r="BG3" s="79" t="s">
        <v>18</v>
      </c>
      <c r="BH3" s="79"/>
      <c r="BI3" s="79"/>
      <c r="BJ3" s="79"/>
      <c r="BK3" s="84"/>
      <c r="BL3" s="84"/>
      <c r="BM3" s="84"/>
      <c r="BN3" s="8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</row>
    <row r="4" spans="1:100" s="39" customFormat="1" ht="27.75" x14ac:dyDescent="0.4">
      <c r="A4" s="46"/>
      <c r="B4" s="46"/>
      <c r="C4" s="120"/>
      <c r="D4" s="120"/>
      <c r="E4" s="120"/>
      <c r="F4" s="120"/>
      <c r="G4" s="75"/>
      <c r="M4" s="178"/>
      <c r="N4" s="178"/>
      <c r="O4" s="178"/>
      <c r="T4" s="76"/>
      <c r="U4" s="238">
        <v>4</v>
      </c>
      <c r="V4" s="76"/>
      <c r="W4" s="76"/>
      <c r="X4" s="76"/>
      <c r="Y4" s="185">
        <v>4</v>
      </c>
      <c r="Z4" s="185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8"/>
      <c r="AW4" s="178"/>
      <c r="AX4" s="178"/>
      <c r="AY4" s="178"/>
      <c r="AZ4" s="178"/>
      <c r="BA4" s="183"/>
      <c r="BB4" s="183"/>
      <c r="BC4" s="183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</row>
    <row r="5" spans="1:100" ht="27" customHeight="1" x14ac:dyDescent="0.2">
      <c r="A5" s="38"/>
      <c r="B5" s="38"/>
      <c r="G5" s="44"/>
      <c r="U5" s="238">
        <v>5</v>
      </c>
      <c r="Y5" s="185">
        <v>5</v>
      </c>
      <c r="Z5" s="185"/>
      <c r="BA5" s="183"/>
      <c r="BB5" s="183"/>
      <c r="BC5" s="183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</row>
    <row r="6" spans="1:100" ht="53.25" customHeight="1" x14ac:dyDescent="0.2">
      <c r="A6" s="46"/>
      <c r="B6" s="46"/>
      <c r="C6" s="47"/>
      <c r="D6" s="47"/>
      <c r="E6" s="47"/>
      <c r="F6" s="47"/>
      <c r="U6" s="238">
        <v>6</v>
      </c>
      <c r="Y6" s="185">
        <v>6</v>
      </c>
      <c r="Z6" s="185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</row>
    <row r="7" spans="1:100" ht="27" customHeight="1" x14ac:dyDescent="0.2">
      <c r="A7" s="46"/>
      <c r="B7" s="199" t="s">
        <v>137</v>
      </c>
      <c r="C7" s="199"/>
      <c r="D7" s="199"/>
      <c r="E7" s="199"/>
      <c r="F7" s="199"/>
      <c r="G7" s="199"/>
      <c r="H7" s="199"/>
      <c r="U7" s="238">
        <v>7</v>
      </c>
      <c r="Y7" s="185">
        <v>7</v>
      </c>
      <c r="Z7" s="185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</row>
    <row r="8" spans="1:100" ht="27" customHeight="1" x14ac:dyDescent="0.2">
      <c r="A8" s="46"/>
      <c r="B8" s="46"/>
      <c r="C8" s="200"/>
      <c r="D8" s="200"/>
      <c r="E8" s="200"/>
      <c r="F8" s="200"/>
      <c r="G8" s="200"/>
      <c r="U8" s="238">
        <v>8</v>
      </c>
      <c r="Y8" s="185">
        <v>8</v>
      </c>
      <c r="Z8" s="18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100" ht="27" customHeight="1" x14ac:dyDescent="0.2">
      <c r="A9" s="46"/>
      <c r="B9" s="201" t="s">
        <v>19</v>
      </c>
      <c r="C9" s="201"/>
      <c r="D9" s="201"/>
      <c r="E9" s="201"/>
      <c r="F9" s="201"/>
      <c r="G9" s="190" t="s">
        <v>134</v>
      </c>
      <c r="U9" s="238">
        <v>9</v>
      </c>
      <c r="Y9" s="185">
        <v>9</v>
      </c>
      <c r="Z9" s="18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100" ht="36" customHeight="1" x14ac:dyDescent="0.2">
      <c r="A10" s="46"/>
      <c r="B10" s="202"/>
      <c r="C10" s="203"/>
      <c r="D10" s="203"/>
      <c r="E10" s="203"/>
      <c r="F10" s="204"/>
      <c r="G10" s="191"/>
      <c r="U10" s="238">
        <v>10</v>
      </c>
      <c r="Y10" s="185">
        <v>10</v>
      </c>
      <c r="Z10" s="185"/>
    </row>
    <row r="11" spans="1:100" ht="38.25" customHeight="1" x14ac:dyDescent="0.2">
      <c r="A11" s="46"/>
      <c r="B11" s="201" t="s">
        <v>135</v>
      </c>
      <c r="C11" s="201"/>
      <c r="D11" s="205" t="s">
        <v>136</v>
      </c>
      <c r="E11" s="205"/>
      <c r="F11" s="192" t="s">
        <v>20</v>
      </c>
      <c r="G11" s="192" t="s">
        <v>140</v>
      </c>
      <c r="U11" s="238">
        <v>11</v>
      </c>
    </row>
    <row r="12" spans="1:100" ht="27" customHeight="1" x14ac:dyDescent="0.2">
      <c r="A12" s="46"/>
      <c r="B12" s="197">
        <v>20230331</v>
      </c>
      <c r="C12" s="197"/>
      <c r="D12" s="198" t="str">
        <f>IF(G12="1.kvartal",CONCATENATE("31.03.",CONCATENATE(RIGHT(F12,4))),IF(G12="1.halvår",CONCATENATE("30.06.",CONCATENATE(RIGHT(F12,4))),IF(G12="1.-3.kvartal",CONCATENATE("30.09.",CONCATENATE(RIGHT(F12,4))),IF(G12="År",CONCATENATE("31.12.",CONCATENATE(RIGHT(F12,4)))))))</f>
        <v>30.09.2025</v>
      </c>
      <c r="E12" s="198"/>
      <c r="F12" s="193">
        <v>2025</v>
      </c>
      <c r="G12" s="194" t="s">
        <v>315</v>
      </c>
      <c r="U12" s="238">
        <v>12</v>
      </c>
    </row>
    <row r="13" spans="1:100" ht="3" customHeight="1" x14ac:dyDescent="0.2">
      <c r="A13" s="46"/>
      <c r="B13" s="196"/>
      <c r="C13" s="195"/>
      <c r="D13" s="55"/>
      <c r="E13" s="195"/>
      <c r="F13" s="195"/>
      <c r="G13" s="56"/>
      <c r="H13" s="39" t="str">
        <f>IF(G13="Ja",1,"")</f>
        <v/>
      </c>
      <c r="J13" s="40"/>
      <c r="K13" s="40"/>
      <c r="L13" s="40"/>
    </row>
    <row r="14" spans="1:100" s="40" customFormat="1" ht="33.75" customHeight="1" x14ac:dyDescent="0.2">
      <c r="G14" s="41"/>
      <c r="H14" s="39"/>
      <c r="M14" s="178"/>
      <c r="N14" s="178"/>
      <c r="O14" s="178"/>
      <c r="P14" s="39"/>
      <c r="Q14" s="39"/>
      <c r="R14" s="39"/>
      <c r="S14" s="39"/>
      <c r="T14" s="76"/>
      <c r="U14" s="239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179"/>
      <c r="AM14" s="179"/>
      <c r="AN14" s="179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</row>
    <row r="15" spans="1:100" s="40" customFormat="1" ht="20.100000000000001" customHeight="1" x14ac:dyDescent="0.2">
      <c r="A15" s="49"/>
      <c r="G15" s="41"/>
      <c r="H15" s="45"/>
      <c r="M15" s="178"/>
      <c r="N15" s="178"/>
      <c r="O15" s="178"/>
      <c r="P15" s="39"/>
      <c r="Q15" s="39"/>
      <c r="R15" s="39"/>
      <c r="S15" s="39"/>
      <c r="T15" s="76"/>
      <c r="U15" s="239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179"/>
      <c r="AM15" s="179"/>
      <c r="AN15" s="179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</row>
    <row r="16" spans="1:100" s="40" customFormat="1" ht="20.100000000000001" customHeight="1" x14ac:dyDescent="0.2">
      <c r="G16" s="41"/>
      <c r="H16" s="45"/>
      <c r="M16" s="178"/>
      <c r="N16" s="178"/>
      <c r="O16" s="178"/>
      <c r="P16" s="39"/>
      <c r="Q16" s="39"/>
      <c r="R16" s="39"/>
      <c r="S16" s="39"/>
      <c r="T16" s="76"/>
      <c r="U16" s="239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179"/>
      <c r="AM16" s="179"/>
      <c r="AN16" s="179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</row>
    <row r="17" spans="3:55" s="40" customFormat="1" ht="20.100000000000001" customHeight="1" x14ac:dyDescent="0.2">
      <c r="G17" s="41"/>
      <c r="H17" s="45"/>
      <c r="M17" s="178"/>
      <c r="N17" s="178"/>
      <c r="O17" s="178"/>
      <c r="P17" s="39"/>
      <c r="Q17" s="39"/>
      <c r="R17" s="39"/>
      <c r="S17" s="39"/>
      <c r="T17" s="76"/>
      <c r="U17" s="239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179"/>
      <c r="AM17" s="179"/>
      <c r="AN17" s="179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</row>
    <row r="18" spans="3:55" s="40" customFormat="1" ht="20.100000000000001" customHeight="1" x14ac:dyDescent="0.2">
      <c r="G18" s="41"/>
      <c r="H18" s="45"/>
      <c r="M18" s="178"/>
      <c r="N18" s="178"/>
      <c r="O18" s="178"/>
      <c r="P18" s="39"/>
      <c r="Q18" s="39"/>
      <c r="R18" s="39"/>
      <c r="S18" s="39"/>
      <c r="T18" s="76"/>
      <c r="U18" s="239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179"/>
      <c r="AM18" s="179"/>
      <c r="AN18" s="179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</row>
    <row r="19" spans="3:55" s="40" customFormat="1" ht="20.100000000000001" customHeight="1" x14ac:dyDescent="0.2">
      <c r="G19" s="41"/>
      <c r="H19" s="45"/>
      <c r="M19" s="178"/>
      <c r="N19" s="178"/>
      <c r="O19" s="178"/>
      <c r="P19" s="39"/>
      <c r="Q19" s="39"/>
      <c r="R19" s="39"/>
      <c r="S19" s="39"/>
      <c r="T19" s="76"/>
      <c r="U19" s="239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179"/>
      <c r="AM19" s="179"/>
      <c r="AN19" s="179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</row>
    <row r="20" spans="3:55" s="40" customFormat="1" ht="20.100000000000001" customHeight="1" x14ac:dyDescent="0.2">
      <c r="G20" s="41"/>
      <c r="H20" s="45"/>
      <c r="M20" s="178"/>
      <c r="N20" s="178"/>
      <c r="O20" s="178"/>
      <c r="P20" s="39"/>
      <c r="Q20" s="39"/>
      <c r="R20" s="39"/>
      <c r="S20" s="39"/>
      <c r="T20" s="76"/>
      <c r="U20" s="239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179"/>
      <c r="AM20" s="179"/>
      <c r="AN20" s="179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</row>
    <row r="21" spans="3:55" s="40" customFormat="1" ht="20.100000000000001" customHeight="1" x14ac:dyDescent="0.2">
      <c r="G21" s="41"/>
      <c r="H21" s="45"/>
      <c r="M21" s="178"/>
      <c r="N21" s="178"/>
      <c r="O21" s="178"/>
      <c r="P21" s="39"/>
      <c r="Q21" s="39"/>
      <c r="R21" s="39"/>
      <c r="S21" s="39"/>
      <c r="T21" s="76"/>
      <c r="U21" s="239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179"/>
      <c r="AM21" s="179"/>
      <c r="AN21" s="179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</row>
    <row r="22" spans="3:55" s="40" customFormat="1" ht="20.100000000000001" customHeight="1" x14ac:dyDescent="0.2">
      <c r="G22" s="41"/>
      <c r="H22" s="45"/>
      <c r="M22" s="178"/>
      <c r="N22" s="178"/>
      <c r="O22" s="178"/>
      <c r="P22" s="39"/>
      <c r="Q22" s="39"/>
      <c r="R22" s="39"/>
      <c r="S22" s="39"/>
      <c r="T22" s="76"/>
      <c r="U22" s="239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179"/>
      <c r="AM22" s="179"/>
      <c r="AN22" s="179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</row>
    <row r="23" spans="3:55" s="40" customFormat="1" ht="20.100000000000001" customHeight="1" x14ac:dyDescent="0.2">
      <c r="G23" s="41"/>
      <c r="H23" s="45"/>
      <c r="M23" s="178"/>
      <c r="N23" s="178"/>
      <c r="O23" s="178"/>
      <c r="P23" s="39"/>
      <c r="Q23" s="39"/>
      <c r="R23" s="39"/>
      <c r="S23" s="39"/>
      <c r="T23" s="76"/>
      <c r="U23" s="239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179"/>
      <c r="AM23" s="179"/>
      <c r="AN23" s="179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</row>
    <row r="24" spans="3:55" s="40" customFormat="1" ht="20.100000000000001" customHeight="1" x14ac:dyDescent="0.2">
      <c r="G24" s="41"/>
      <c r="H24" s="45"/>
      <c r="M24" s="178"/>
      <c r="N24" s="178"/>
      <c r="O24" s="178"/>
      <c r="P24" s="39"/>
      <c r="Q24" s="39"/>
      <c r="R24" s="39"/>
      <c r="S24" s="39"/>
      <c r="T24" s="76"/>
      <c r="U24" s="239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179"/>
      <c r="AM24" s="179"/>
      <c r="AN24" s="179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</row>
    <row r="25" spans="3:55" s="40" customFormat="1" ht="20.100000000000001" customHeight="1" x14ac:dyDescent="0.2">
      <c r="G25" s="41"/>
      <c r="H25" s="45"/>
      <c r="M25" s="178"/>
      <c r="N25" s="178"/>
      <c r="O25" s="178"/>
      <c r="P25" s="39"/>
      <c r="Q25" s="39"/>
      <c r="R25" s="39"/>
      <c r="S25" s="39"/>
      <c r="T25" s="76"/>
      <c r="U25" s="239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179"/>
      <c r="AM25" s="179"/>
      <c r="AN25" s="179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</row>
    <row r="26" spans="3:55" s="40" customFormat="1" ht="20.100000000000001" customHeight="1" x14ac:dyDescent="0.2">
      <c r="G26" s="41"/>
      <c r="H26" s="45"/>
      <c r="M26" s="178"/>
      <c r="N26" s="178"/>
      <c r="O26" s="178"/>
      <c r="P26" s="39"/>
      <c r="Q26" s="39"/>
      <c r="R26" s="39"/>
      <c r="S26" s="39"/>
      <c r="T26" s="76"/>
      <c r="U26" s="239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179"/>
      <c r="AM26" s="179"/>
      <c r="AN26" s="179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</row>
    <row r="27" spans="3:55" s="40" customFormat="1" ht="20.100000000000001" customHeight="1" x14ac:dyDescent="0.2">
      <c r="G27" s="41"/>
      <c r="H27" s="45"/>
      <c r="M27" s="178"/>
      <c r="N27" s="178"/>
      <c r="O27" s="178"/>
      <c r="P27" s="39"/>
      <c r="Q27" s="39"/>
      <c r="R27" s="39"/>
      <c r="S27" s="39"/>
      <c r="T27" s="76"/>
      <c r="U27" s="239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179"/>
      <c r="AM27" s="179"/>
      <c r="AN27" s="179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</row>
    <row r="28" spans="3:55" s="40" customFormat="1" ht="20.100000000000001" customHeight="1" x14ac:dyDescent="0.2">
      <c r="G28" s="41"/>
      <c r="H28" s="45"/>
      <c r="M28" s="178"/>
      <c r="N28" s="178"/>
      <c r="O28" s="178"/>
      <c r="P28" s="39"/>
      <c r="Q28" s="39"/>
      <c r="R28" s="39"/>
      <c r="S28" s="39"/>
      <c r="T28" s="76"/>
      <c r="U28" s="239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179"/>
      <c r="AM28" s="179"/>
      <c r="AN28" s="179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</row>
    <row r="29" spans="3:55" s="40" customFormat="1" ht="20.100000000000001" customHeight="1" x14ac:dyDescent="0.2">
      <c r="C29" s="51"/>
      <c r="G29" s="41"/>
      <c r="H29" s="45"/>
      <c r="M29" s="178"/>
      <c r="N29" s="178"/>
      <c r="O29" s="178"/>
      <c r="P29" s="39"/>
      <c r="Q29" s="39"/>
      <c r="R29" s="39"/>
      <c r="S29" s="39"/>
      <c r="T29" s="76"/>
      <c r="U29" s="239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179"/>
      <c r="AM29" s="179"/>
      <c r="AN29" s="179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</row>
    <row r="30" spans="3:55" s="40" customFormat="1" ht="20.100000000000001" customHeight="1" x14ac:dyDescent="0.2">
      <c r="G30" s="41"/>
      <c r="H30" s="45"/>
      <c r="M30" s="178"/>
      <c r="N30" s="178"/>
      <c r="O30" s="178"/>
      <c r="P30" s="39"/>
      <c r="Q30" s="39"/>
      <c r="R30" s="39"/>
      <c r="S30" s="39"/>
      <c r="T30" s="76"/>
      <c r="U30" s="239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179"/>
      <c r="AM30" s="179"/>
      <c r="AN30" s="179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</row>
    <row r="31" spans="3:55" s="40" customFormat="1" ht="20.100000000000001" customHeight="1" x14ac:dyDescent="0.2">
      <c r="G31" s="41"/>
      <c r="H31" s="45"/>
      <c r="M31" s="178"/>
      <c r="N31" s="178"/>
      <c r="O31" s="178"/>
      <c r="P31" s="39"/>
      <c r="Q31" s="39"/>
      <c r="R31" s="39"/>
      <c r="S31" s="39"/>
      <c r="T31" s="76"/>
      <c r="U31" s="239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179"/>
      <c r="AM31" s="179"/>
      <c r="AN31" s="179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</row>
    <row r="32" spans="3:55" s="40" customFormat="1" ht="20.100000000000001" customHeight="1" x14ac:dyDescent="0.2">
      <c r="G32" s="41"/>
      <c r="H32" s="45"/>
      <c r="M32" s="178"/>
      <c r="N32" s="178"/>
      <c r="O32" s="178"/>
      <c r="P32" s="39"/>
      <c r="Q32" s="39"/>
      <c r="R32" s="39"/>
      <c r="S32" s="39"/>
      <c r="T32" s="76"/>
      <c r="U32" s="239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179"/>
      <c r="AM32" s="179"/>
      <c r="AN32" s="179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</row>
    <row r="33" spans="7:55" s="40" customFormat="1" ht="20.100000000000001" customHeight="1" x14ac:dyDescent="0.2">
      <c r="G33" s="41"/>
      <c r="H33" s="45"/>
      <c r="M33" s="178"/>
      <c r="N33" s="178"/>
      <c r="O33" s="178"/>
      <c r="P33" s="39"/>
      <c r="Q33" s="39"/>
      <c r="R33" s="39"/>
      <c r="S33" s="39"/>
      <c r="T33" s="76"/>
      <c r="U33" s="239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179"/>
      <c r="AM33" s="179"/>
      <c r="AN33" s="179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</row>
    <row r="34" spans="7:55" s="40" customFormat="1" ht="20.100000000000001" customHeight="1" x14ac:dyDescent="0.2">
      <c r="G34" s="41"/>
      <c r="H34" s="45"/>
      <c r="M34" s="178"/>
      <c r="N34" s="178"/>
      <c r="O34" s="178"/>
      <c r="P34" s="39"/>
      <c r="Q34" s="39"/>
      <c r="R34" s="39"/>
      <c r="S34" s="39"/>
      <c r="T34" s="76"/>
      <c r="U34" s="239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179"/>
      <c r="AM34" s="179"/>
      <c r="AN34" s="179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</row>
    <row r="35" spans="7:55" s="40" customFormat="1" ht="20.100000000000001" customHeight="1" x14ac:dyDescent="0.2">
      <c r="G35" s="41"/>
      <c r="H35" s="45"/>
      <c r="M35" s="178"/>
      <c r="N35" s="178"/>
      <c r="O35" s="178"/>
      <c r="P35" s="39"/>
      <c r="Q35" s="39"/>
      <c r="R35" s="39"/>
      <c r="S35" s="39"/>
      <c r="T35" s="76"/>
      <c r="U35" s="239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179"/>
      <c r="AM35" s="179"/>
      <c r="AN35" s="179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</row>
    <row r="36" spans="7:55" s="40" customFormat="1" ht="20.100000000000001" customHeight="1" x14ac:dyDescent="0.2">
      <c r="G36" s="41"/>
      <c r="H36" s="45"/>
      <c r="M36" s="178"/>
      <c r="N36" s="178"/>
      <c r="O36" s="178"/>
      <c r="P36" s="39"/>
      <c r="Q36" s="39"/>
      <c r="R36" s="39"/>
      <c r="S36" s="39"/>
      <c r="T36" s="76"/>
      <c r="U36" s="239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179"/>
      <c r="AM36" s="179"/>
      <c r="AN36" s="179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</row>
    <row r="37" spans="7:55" s="40" customFormat="1" ht="20.100000000000001" customHeight="1" x14ac:dyDescent="0.2">
      <c r="G37" s="41"/>
      <c r="H37" s="45"/>
      <c r="M37" s="178"/>
      <c r="N37" s="178"/>
      <c r="O37" s="178"/>
      <c r="P37" s="39"/>
      <c r="Q37" s="39"/>
      <c r="R37" s="39"/>
      <c r="S37" s="39"/>
      <c r="T37" s="76"/>
      <c r="U37" s="239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179"/>
      <c r="AM37" s="179"/>
      <c r="AN37" s="179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</row>
    <row r="38" spans="7:55" s="40" customFormat="1" ht="20.100000000000001" customHeight="1" x14ac:dyDescent="0.2">
      <c r="G38" s="41"/>
      <c r="H38" s="45"/>
      <c r="M38" s="178"/>
      <c r="N38" s="178"/>
      <c r="O38" s="178"/>
      <c r="P38" s="39"/>
      <c r="Q38" s="39"/>
      <c r="R38" s="39"/>
      <c r="S38" s="39"/>
      <c r="T38" s="76"/>
      <c r="U38" s="239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179"/>
      <c r="AM38" s="179"/>
      <c r="AN38" s="179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</row>
    <row r="39" spans="7:55" s="40" customFormat="1" ht="20.100000000000001" customHeight="1" x14ac:dyDescent="0.2">
      <c r="G39" s="41"/>
      <c r="H39" s="45"/>
      <c r="M39" s="178"/>
      <c r="N39" s="178"/>
      <c r="O39" s="178"/>
      <c r="P39" s="39"/>
      <c r="Q39" s="39"/>
      <c r="R39" s="39"/>
      <c r="S39" s="39"/>
      <c r="T39" s="76"/>
      <c r="U39" s="239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179"/>
      <c r="AM39" s="179"/>
      <c r="AN39" s="179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</row>
    <row r="40" spans="7:55" s="40" customFormat="1" ht="20.100000000000001" customHeight="1" x14ac:dyDescent="0.2">
      <c r="G40" s="41"/>
      <c r="H40" s="45"/>
      <c r="M40" s="178"/>
      <c r="N40" s="178"/>
      <c r="O40" s="178"/>
      <c r="P40" s="39"/>
      <c r="Q40" s="39"/>
      <c r="R40" s="39"/>
      <c r="S40" s="39"/>
      <c r="T40" s="76"/>
      <c r="U40" s="239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179"/>
      <c r="AM40" s="179"/>
      <c r="AN40" s="179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</row>
    <row r="41" spans="7:55" s="40" customFormat="1" ht="20.100000000000001" customHeight="1" x14ac:dyDescent="0.2">
      <c r="G41" s="41"/>
      <c r="H41" s="45"/>
      <c r="M41" s="178"/>
      <c r="N41" s="178"/>
      <c r="O41" s="178"/>
      <c r="P41" s="39"/>
      <c r="Q41" s="39"/>
      <c r="R41" s="39"/>
      <c r="S41" s="39"/>
      <c r="T41" s="76"/>
      <c r="U41" s="239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179"/>
      <c r="AM41" s="179"/>
      <c r="AN41" s="179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</row>
    <row r="42" spans="7:55" s="40" customFormat="1" ht="20.100000000000001" customHeight="1" x14ac:dyDescent="0.2">
      <c r="G42" s="41"/>
      <c r="H42" s="45"/>
      <c r="M42" s="178"/>
      <c r="N42" s="178"/>
      <c r="O42" s="178"/>
      <c r="P42" s="39"/>
      <c r="Q42" s="39"/>
      <c r="R42" s="39"/>
      <c r="S42" s="39"/>
      <c r="T42" s="76"/>
      <c r="U42" s="239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179"/>
      <c r="AM42" s="179"/>
      <c r="AN42" s="179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</row>
    <row r="43" spans="7:55" s="40" customFormat="1" ht="20.100000000000001" customHeight="1" x14ac:dyDescent="0.2">
      <c r="G43" s="41"/>
      <c r="H43" s="45"/>
      <c r="M43" s="178"/>
      <c r="N43" s="178"/>
      <c r="O43" s="178"/>
      <c r="P43" s="39"/>
      <c r="Q43" s="39"/>
      <c r="R43" s="39"/>
      <c r="S43" s="39"/>
      <c r="T43" s="76"/>
      <c r="U43" s="239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179"/>
      <c r="AM43" s="179"/>
      <c r="AN43" s="179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</row>
    <row r="44" spans="7:55" s="40" customFormat="1" ht="20.100000000000001" customHeight="1" x14ac:dyDescent="0.2">
      <c r="G44" s="41"/>
      <c r="H44" s="45"/>
      <c r="M44" s="178"/>
      <c r="N44" s="178"/>
      <c r="O44" s="178"/>
      <c r="P44" s="39"/>
      <c r="Q44" s="39"/>
      <c r="R44" s="39"/>
      <c r="S44" s="39"/>
      <c r="T44" s="76"/>
      <c r="U44" s="239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179"/>
      <c r="AM44" s="179"/>
      <c r="AN44" s="179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</row>
    <row r="45" spans="7:55" s="40" customFormat="1" ht="20.100000000000001" customHeight="1" x14ac:dyDescent="0.2">
      <c r="G45" s="41"/>
      <c r="H45" s="45"/>
      <c r="M45" s="178"/>
      <c r="N45" s="178"/>
      <c r="O45" s="178"/>
      <c r="P45" s="39"/>
      <c r="Q45" s="39"/>
      <c r="R45" s="39"/>
      <c r="S45" s="39"/>
      <c r="T45" s="76"/>
      <c r="U45" s="239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179"/>
      <c r="AM45" s="179"/>
      <c r="AN45" s="179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</row>
    <row r="46" spans="7:55" s="40" customFormat="1" ht="20.100000000000001" customHeight="1" x14ac:dyDescent="0.2">
      <c r="G46" s="41"/>
      <c r="H46" s="45"/>
      <c r="M46" s="178"/>
      <c r="N46" s="178"/>
      <c r="O46" s="178"/>
      <c r="P46" s="39"/>
      <c r="Q46" s="39"/>
      <c r="R46" s="39"/>
      <c r="S46" s="39"/>
      <c r="T46" s="76"/>
      <c r="U46" s="239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179"/>
      <c r="AM46" s="179"/>
      <c r="AN46" s="179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</row>
    <row r="47" spans="7:55" s="40" customFormat="1" ht="20.100000000000001" customHeight="1" x14ac:dyDescent="0.2">
      <c r="G47" s="41"/>
      <c r="H47" s="45"/>
      <c r="M47" s="178"/>
      <c r="N47" s="178"/>
      <c r="O47" s="178"/>
      <c r="P47" s="39"/>
      <c r="Q47" s="39"/>
      <c r="R47" s="39"/>
      <c r="S47" s="39"/>
      <c r="T47" s="76"/>
      <c r="U47" s="239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179"/>
      <c r="AM47" s="179"/>
      <c r="AN47" s="179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</row>
    <row r="48" spans="7:55" s="40" customFormat="1" ht="20.100000000000001" customHeight="1" x14ac:dyDescent="0.2">
      <c r="G48" s="41"/>
      <c r="H48" s="45"/>
      <c r="M48" s="178"/>
      <c r="N48" s="178"/>
      <c r="O48" s="178"/>
      <c r="P48" s="39"/>
      <c r="Q48" s="39"/>
      <c r="R48" s="39"/>
      <c r="S48" s="39"/>
      <c r="T48" s="76"/>
      <c r="U48" s="239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179"/>
      <c r="AM48" s="179"/>
      <c r="AN48" s="179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</row>
    <row r="49" spans="7:55" s="40" customFormat="1" ht="20.100000000000001" customHeight="1" x14ac:dyDescent="0.2">
      <c r="G49" s="41"/>
      <c r="H49" s="45"/>
      <c r="M49" s="178"/>
      <c r="N49" s="178"/>
      <c r="O49" s="178"/>
      <c r="P49" s="39"/>
      <c r="Q49" s="39"/>
      <c r="R49" s="39"/>
      <c r="S49" s="39"/>
      <c r="T49" s="76"/>
      <c r="U49" s="239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179"/>
      <c r="AM49" s="179"/>
      <c r="AN49" s="179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</row>
    <row r="50" spans="7:55" s="40" customFormat="1" ht="20.100000000000001" customHeight="1" x14ac:dyDescent="0.2">
      <c r="G50" s="41"/>
      <c r="H50" s="45"/>
      <c r="M50" s="178"/>
      <c r="N50" s="178"/>
      <c r="O50" s="178"/>
      <c r="P50" s="39"/>
      <c r="Q50" s="39"/>
      <c r="R50" s="39"/>
      <c r="S50" s="39"/>
      <c r="T50" s="76"/>
      <c r="U50" s="239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179"/>
      <c r="AM50" s="179"/>
      <c r="AN50" s="179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</row>
    <row r="51" spans="7:55" s="40" customFormat="1" ht="20.100000000000001" customHeight="1" x14ac:dyDescent="0.2">
      <c r="G51" s="41"/>
      <c r="H51" s="45"/>
      <c r="M51" s="178"/>
      <c r="N51" s="178"/>
      <c r="O51" s="178"/>
      <c r="P51" s="39"/>
      <c r="Q51" s="39"/>
      <c r="R51" s="39"/>
      <c r="S51" s="39"/>
      <c r="T51" s="76"/>
      <c r="U51" s="239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179"/>
      <c r="AM51" s="179"/>
      <c r="AN51" s="179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</row>
    <row r="52" spans="7:55" s="40" customFormat="1" ht="20.100000000000001" customHeight="1" x14ac:dyDescent="0.2">
      <c r="G52" s="41"/>
      <c r="H52" s="45"/>
      <c r="M52" s="178"/>
      <c r="N52" s="178"/>
      <c r="O52" s="178"/>
      <c r="P52" s="39"/>
      <c r="Q52" s="39"/>
      <c r="R52" s="39"/>
      <c r="S52" s="39"/>
      <c r="T52" s="76"/>
      <c r="U52" s="239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179"/>
      <c r="AM52" s="179"/>
      <c r="AN52" s="179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</row>
    <row r="53" spans="7:55" s="40" customFormat="1" ht="20.100000000000001" customHeight="1" x14ac:dyDescent="0.2">
      <c r="G53" s="41"/>
      <c r="H53" s="45"/>
      <c r="M53" s="178"/>
      <c r="N53" s="178"/>
      <c r="O53" s="178"/>
      <c r="P53" s="39"/>
      <c r="Q53" s="39"/>
      <c r="R53" s="39"/>
      <c r="S53" s="39"/>
      <c r="T53" s="76"/>
      <c r="U53" s="239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179"/>
      <c r="AM53" s="179"/>
      <c r="AN53" s="179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</row>
    <row r="54" spans="7:55" s="40" customFormat="1" ht="20.100000000000001" customHeight="1" x14ac:dyDescent="0.2">
      <c r="G54" s="41"/>
      <c r="H54" s="45"/>
      <c r="M54" s="178"/>
      <c r="N54" s="178"/>
      <c r="O54" s="178"/>
      <c r="P54" s="39"/>
      <c r="Q54" s="39"/>
      <c r="R54" s="39"/>
      <c r="S54" s="39"/>
      <c r="T54" s="76"/>
      <c r="U54" s="239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179"/>
      <c r="AM54" s="179"/>
      <c r="AN54" s="179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</row>
    <row r="55" spans="7:55" s="40" customFormat="1" ht="20.100000000000001" customHeight="1" x14ac:dyDescent="0.2">
      <c r="G55" s="41"/>
      <c r="H55" s="45"/>
      <c r="M55" s="178"/>
      <c r="N55" s="178"/>
      <c r="O55" s="178"/>
      <c r="P55" s="39"/>
      <c r="Q55" s="39"/>
      <c r="R55" s="39"/>
      <c r="S55" s="39"/>
      <c r="T55" s="76"/>
      <c r="U55" s="239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179"/>
      <c r="AM55" s="179"/>
      <c r="AN55" s="179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</row>
    <row r="56" spans="7:55" s="40" customFormat="1" ht="20.100000000000001" customHeight="1" x14ac:dyDescent="0.2">
      <c r="G56" s="41"/>
      <c r="H56" s="45"/>
      <c r="M56" s="178"/>
      <c r="N56" s="178"/>
      <c r="O56" s="178"/>
      <c r="P56" s="39"/>
      <c r="Q56" s="39"/>
      <c r="R56" s="39"/>
      <c r="S56" s="39"/>
      <c r="T56" s="76"/>
      <c r="U56" s="239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179"/>
      <c r="AM56" s="179"/>
      <c r="AN56" s="179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</row>
    <row r="57" spans="7:55" s="40" customFormat="1" ht="20.100000000000001" customHeight="1" x14ac:dyDescent="0.2">
      <c r="G57" s="41"/>
      <c r="H57" s="45"/>
      <c r="M57" s="178"/>
      <c r="N57" s="178"/>
      <c r="O57" s="178"/>
      <c r="P57" s="39"/>
      <c r="Q57" s="39"/>
      <c r="R57" s="39"/>
      <c r="S57" s="39"/>
      <c r="T57" s="76"/>
      <c r="U57" s="239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179"/>
      <c r="AM57" s="179"/>
      <c r="AN57" s="179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</row>
    <row r="58" spans="7:55" s="40" customFormat="1" ht="20.100000000000001" customHeight="1" x14ac:dyDescent="0.2">
      <c r="G58" s="41"/>
      <c r="H58" s="45"/>
      <c r="M58" s="178"/>
      <c r="N58" s="178"/>
      <c r="O58" s="178"/>
      <c r="P58" s="39"/>
      <c r="Q58" s="39"/>
      <c r="R58" s="39"/>
      <c r="S58" s="39"/>
      <c r="T58" s="76"/>
      <c r="U58" s="239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179"/>
      <c r="AM58" s="179"/>
      <c r="AN58" s="179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</row>
    <row r="59" spans="7:55" s="40" customFormat="1" ht="20.100000000000001" customHeight="1" x14ac:dyDescent="0.2">
      <c r="G59" s="41"/>
      <c r="H59" s="45"/>
      <c r="M59" s="178"/>
      <c r="N59" s="178"/>
      <c r="O59" s="178"/>
      <c r="P59" s="39"/>
      <c r="Q59" s="39"/>
      <c r="R59" s="39"/>
      <c r="S59" s="39"/>
      <c r="T59" s="76"/>
      <c r="U59" s="239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179"/>
      <c r="AM59" s="179"/>
      <c r="AN59" s="179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</row>
    <row r="60" spans="7:55" s="40" customFormat="1" ht="20.100000000000001" customHeight="1" x14ac:dyDescent="0.2">
      <c r="G60" s="41"/>
      <c r="H60" s="45"/>
      <c r="M60" s="178"/>
      <c r="N60" s="178"/>
      <c r="O60" s="178"/>
      <c r="P60" s="39"/>
      <c r="Q60" s="39"/>
      <c r="R60" s="39"/>
      <c r="S60" s="39"/>
      <c r="T60" s="76"/>
      <c r="U60" s="239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179"/>
      <c r="AM60" s="179"/>
      <c r="AN60" s="179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</row>
    <row r="61" spans="7:55" s="40" customFormat="1" ht="20.100000000000001" customHeight="1" x14ac:dyDescent="0.2">
      <c r="G61" s="41"/>
      <c r="H61" s="45"/>
      <c r="M61" s="178"/>
      <c r="N61" s="178"/>
      <c r="O61" s="178"/>
      <c r="P61" s="39"/>
      <c r="Q61" s="39"/>
      <c r="R61" s="39"/>
      <c r="S61" s="39"/>
      <c r="T61" s="76"/>
      <c r="U61" s="239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179"/>
      <c r="AM61" s="179"/>
      <c r="AN61" s="179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C61" s="178"/>
    </row>
    <row r="62" spans="7:55" s="40" customFormat="1" ht="20.100000000000001" customHeight="1" x14ac:dyDescent="0.2">
      <c r="G62" s="41"/>
      <c r="H62" s="45"/>
      <c r="M62" s="178"/>
      <c r="N62" s="178"/>
      <c r="O62" s="178"/>
      <c r="P62" s="39"/>
      <c r="Q62" s="39"/>
      <c r="R62" s="39"/>
      <c r="S62" s="39"/>
      <c r="T62" s="76"/>
      <c r="U62" s="239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179"/>
      <c r="AM62" s="179"/>
      <c r="AN62" s="179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</row>
    <row r="63" spans="7:55" s="40" customFormat="1" ht="20.100000000000001" customHeight="1" x14ac:dyDescent="0.2">
      <c r="G63" s="41"/>
      <c r="H63" s="45"/>
      <c r="M63" s="178"/>
      <c r="N63" s="178"/>
      <c r="O63" s="178"/>
      <c r="P63" s="39"/>
      <c r="Q63" s="39"/>
      <c r="R63" s="39"/>
      <c r="S63" s="39"/>
      <c r="T63" s="76"/>
      <c r="U63" s="239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179"/>
      <c r="AM63" s="179"/>
      <c r="AN63" s="179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</row>
    <row r="64" spans="7:55" s="40" customFormat="1" ht="20.100000000000001" customHeight="1" x14ac:dyDescent="0.2">
      <c r="G64" s="41"/>
      <c r="H64" s="45"/>
      <c r="M64" s="178"/>
      <c r="N64" s="178"/>
      <c r="O64" s="178"/>
      <c r="P64" s="39"/>
      <c r="Q64" s="39"/>
      <c r="R64" s="39"/>
      <c r="S64" s="39"/>
      <c r="T64" s="76"/>
      <c r="U64" s="239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179"/>
      <c r="AM64" s="179"/>
      <c r="AN64" s="179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</row>
    <row r="65" spans="7:55" s="40" customFormat="1" ht="20.100000000000001" customHeight="1" x14ac:dyDescent="0.2">
      <c r="G65" s="41"/>
      <c r="H65" s="45"/>
      <c r="M65" s="178"/>
      <c r="N65" s="178"/>
      <c r="O65" s="178"/>
      <c r="P65" s="39"/>
      <c r="Q65" s="39"/>
      <c r="R65" s="39"/>
      <c r="S65" s="39"/>
      <c r="T65" s="76"/>
      <c r="U65" s="239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179"/>
      <c r="AM65" s="179"/>
      <c r="AN65" s="179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</row>
    <row r="66" spans="7:55" s="40" customFormat="1" ht="20.100000000000001" customHeight="1" x14ac:dyDescent="0.2">
      <c r="G66" s="41"/>
      <c r="H66" s="45"/>
      <c r="M66" s="178"/>
      <c r="N66" s="178"/>
      <c r="O66" s="178"/>
      <c r="P66" s="39"/>
      <c r="Q66" s="39"/>
      <c r="R66" s="39"/>
      <c r="S66" s="39"/>
      <c r="T66" s="76"/>
      <c r="U66" s="239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179"/>
      <c r="AM66" s="179"/>
      <c r="AN66" s="179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</row>
    <row r="67" spans="7:55" s="40" customFormat="1" ht="20.100000000000001" customHeight="1" x14ac:dyDescent="0.2">
      <c r="G67" s="41"/>
      <c r="H67" s="45"/>
      <c r="M67" s="178"/>
      <c r="N67" s="178"/>
      <c r="O67" s="178"/>
      <c r="P67" s="39"/>
      <c r="Q67" s="39"/>
      <c r="R67" s="39"/>
      <c r="S67" s="39"/>
      <c r="T67" s="76"/>
      <c r="U67" s="239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179"/>
      <c r="AM67" s="179"/>
      <c r="AN67" s="179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</row>
    <row r="68" spans="7:55" s="40" customFormat="1" ht="20.100000000000001" customHeight="1" x14ac:dyDescent="0.2">
      <c r="G68" s="41"/>
      <c r="H68" s="45"/>
      <c r="M68" s="178"/>
      <c r="N68" s="178"/>
      <c r="O68" s="178"/>
      <c r="P68" s="39"/>
      <c r="Q68" s="39"/>
      <c r="R68" s="39"/>
      <c r="S68" s="39"/>
      <c r="T68" s="76"/>
      <c r="U68" s="239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179"/>
      <c r="AM68" s="179"/>
      <c r="AN68" s="179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</row>
    <row r="69" spans="7:55" s="40" customFormat="1" ht="20.100000000000001" customHeight="1" x14ac:dyDescent="0.2">
      <c r="G69" s="41"/>
      <c r="H69" s="45"/>
      <c r="M69" s="178"/>
      <c r="N69" s="178"/>
      <c r="O69" s="178"/>
      <c r="P69" s="39"/>
      <c r="Q69" s="39"/>
      <c r="R69" s="39"/>
      <c r="S69" s="39"/>
      <c r="T69" s="76"/>
      <c r="U69" s="239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179"/>
      <c r="AM69" s="179"/>
      <c r="AN69" s="179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</row>
    <row r="70" spans="7:55" s="40" customFormat="1" ht="20.100000000000001" customHeight="1" x14ac:dyDescent="0.2">
      <c r="G70" s="41"/>
      <c r="H70" s="45"/>
      <c r="M70" s="178"/>
      <c r="N70" s="178"/>
      <c r="O70" s="178"/>
      <c r="P70" s="39"/>
      <c r="Q70" s="39"/>
      <c r="R70" s="39"/>
      <c r="S70" s="39"/>
      <c r="T70" s="76"/>
      <c r="U70" s="239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179"/>
      <c r="AM70" s="179"/>
      <c r="AN70" s="179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  <c r="BA70" s="178"/>
      <c r="BB70" s="178"/>
      <c r="BC70" s="178"/>
    </row>
    <row r="71" spans="7:55" s="40" customFormat="1" ht="20.100000000000001" customHeight="1" x14ac:dyDescent="0.2">
      <c r="G71" s="41"/>
      <c r="H71" s="45"/>
      <c r="M71" s="178"/>
      <c r="N71" s="178"/>
      <c r="O71" s="178"/>
      <c r="P71" s="39"/>
      <c r="Q71" s="39"/>
      <c r="R71" s="39"/>
      <c r="S71" s="39"/>
      <c r="T71" s="76"/>
      <c r="U71" s="239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179"/>
      <c r="AM71" s="179"/>
      <c r="AN71" s="179"/>
      <c r="AO71" s="178"/>
      <c r="AP71" s="178"/>
      <c r="AQ71" s="178"/>
      <c r="AR71" s="178"/>
      <c r="AS71" s="178"/>
      <c r="AT71" s="178"/>
      <c r="AU71" s="178"/>
      <c r="AV71" s="178"/>
      <c r="AW71" s="178"/>
      <c r="AX71" s="178"/>
      <c r="AY71" s="178"/>
      <c r="AZ71" s="178"/>
      <c r="BA71" s="178"/>
      <c r="BB71" s="178"/>
      <c r="BC71" s="178"/>
    </row>
    <row r="72" spans="7:55" s="40" customFormat="1" ht="20.100000000000001" customHeight="1" x14ac:dyDescent="0.2">
      <c r="G72" s="41"/>
      <c r="H72" s="45"/>
      <c r="M72" s="178"/>
      <c r="N72" s="178"/>
      <c r="O72" s="178"/>
      <c r="P72" s="39"/>
      <c r="Q72" s="39"/>
      <c r="R72" s="39"/>
      <c r="S72" s="39"/>
      <c r="T72" s="76"/>
      <c r="U72" s="239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179"/>
      <c r="AM72" s="179"/>
      <c r="AN72" s="179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</row>
    <row r="73" spans="7:55" s="40" customFormat="1" ht="20.100000000000001" customHeight="1" x14ac:dyDescent="0.2">
      <c r="G73" s="41"/>
      <c r="H73" s="45"/>
      <c r="M73" s="178"/>
      <c r="N73" s="178"/>
      <c r="O73" s="178"/>
      <c r="P73" s="39"/>
      <c r="Q73" s="39"/>
      <c r="R73" s="39"/>
      <c r="S73" s="39"/>
      <c r="T73" s="76"/>
      <c r="U73" s="239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179"/>
      <c r="AM73" s="179"/>
      <c r="AN73" s="179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/>
      <c r="BC73" s="178"/>
    </row>
    <row r="74" spans="7:55" s="40" customFormat="1" ht="20.100000000000001" customHeight="1" x14ac:dyDescent="0.2">
      <c r="G74" s="41"/>
      <c r="H74" s="45"/>
      <c r="M74" s="178"/>
      <c r="N74" s="178"/>
      <c r="O74" s="178"/>
      <c r="P74" s="39"/>
      <c r="Q74" s="39"/>
      <c r="R74" s="39"/>
      <c r="S74" s="39"/>
      <c r="T74" s="76"/>
      <c r="U74" s="239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179"/>
      <c r="AM74" s="179"/>
      <c r="AN74" s="179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8"/>
    </row>
    <row r="75" spans="7:55" s="40" customFormat="1" ht="20.100000000000001" customHeight="1" x14ac:dyDescent="0.2">
      <c r="G75" s="41"/>
      <c r="H75" s="45"/>
      <c r="M75" s="178"/>
      <c r="N75" s="178"/>
      <c r="O75" s="178"/>
      <c r="P75" s="39"/>
      <c r="Q75" s="39"/>
      <c r="R75" s="39"/>
      <c r="S75" s="39"/>
      <c r="T75" s="76"/>
      <c r="U75" s="239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179"/>
      <c r="AM75" s="179"/>
      <c r="AN75" s="179"/>
      <c r="AO75" s="178"/>
      <c r="AP75" s="178"/>
      <c r="AQ75" s="178"/>
      <c r="AR75" s="178"/>
      <c r="AS75" s="178"/>
      <c r="AT75" s="178"/>
      <c r="AU75" s="178"/>
      <c r="AV75" s="178"/>
      <c r="AW75" s="178"/>
      <c r="AX75" s="178"/>
      <c r="AY75" s="178"/>
      <c r="AZ75" s="178"/>
      <c r="BA75" s="178"/>
      <c r="BB75" s="178"/>
      <c r="BC75" s="178"/>
    </row>
    <row r="76" spans="7:55" s="40" customFormat="1" ht="20.100000000000001" customHeight="1" x14ac:dyDescent="0.2">
      <c r="G76" s="41"/>
      <c r="H76" s="45"/>
      <c r="M76" s="178"/>
      <c r="N76" s="178"/>
      <c r="O76" s="178"/>
      <c r="P76" s="39"/>
      <c r="Q76" s="39"/>
      <c r="R76" s="39"/>
      <c r="S76" s="39"/>
      <c r="T76" s="76"/>
      <c r="U76" s="239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179"/>
      <c r="AM76" s="179"/>
      <c r="AN76" s="179"/>
      <c r="AO76" s="178"/>
      <c r="AP76" s="178"/>
      <c r="AQ76" s="178"/>
      <c r="AR76" s="178"/>
      <c r="AS76" s="178"/>
      <c r="AT76" s="178"/>
      <c r="AU76" s="178"/>
      <c r="AV76" s="178"/>
      <c r="AW76" s="178"/>
      <c r="AX76" s="178"/>
      <c r="AY76" s="178"/>
      <c r="AZ76" s="178"/>
      <c r="BA76" s="178"/>
      <c r="BB76" s="178"/>
      <c r="BC76" s="178"/>
    </row>
    <row r="77" spans="7:55" s="40" customFormat="1" ht="20.100000000000001" customHeight="1" x14ac:dyDescent="0.2">
      <c r="G77" s="41"/>
      <c r="H77" s="45"/>
      <c r="M77" s="178"/>
      <c r="N77" s="178"/>
      <c r="O77" s="178"/>
      <c r="P77" s="39"/>
      <c r="Q77" s="39"/>
      <c r="R77" s="39"/>
      <c r="S77" s="39"/>
      <c r="T77" s="76"/>
      <c r="U77" s="239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179"/>
      <c r="AM77" s="179"/>
      <c r="AN77" s="179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</row>
    <row r="78" spans="7:55" s="40" customFormat="1" ht="20.100000000000001" customHeight="1" x14ac:dyDescent="0.2">
      <c r="G78" s="41"/>
      <c r="H78" s="45"/>
      <c r="M78" s="178"/>
      <c r="N78" s="178"/>
      <c r="O78" s="178"/>
      <c r="P78" s="39"/>
      <c r="Q78" s="39"/>
      <c r="R78" s="39"/>
      <c r="S78" s="39"/>
      <c r="T78" s="76"/>
      <c r="U78" s="239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179"/>
      <c r="AM78" s="179"/>
      <c r="AN78" s="179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78"/>
      <c r="BC78" s="178"/>
    </row>
    <row r="79" spans="7:55" s="40" customFormat="1" ht="20.100000000000001" customHeight="1" x14ac:dyDescent="0.2">
      <c r="G79" s="41"/>
      <c r="H79" s="45"/>
      <c r="M79" s="178"/>
      <c r="N79" s="178"/>
      <c r="O79" s="178"/>
      <c r="P79" s="39"/>
      <c r="Q79" s="39"/>
      <c r="R79" s="39"/>
      <c r="S79" s="39"/>
      <c r="T79" s="76"/>
      <c r="U79" s="239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179"/>
      <c r="AM79" s="179"/>
      <c r="AN79" s="179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  <c r="BA79" s="178"/>
      <c r="BB79" s="178"/>
      <c r="BC79" s="178"/>
    </row>
    <row r="80" spans="7:55" s="40" customFormat="1" ht="20.100000000000001" customHeight="1" x14ac:dyDescent="0.2">
      <c r="G80" s="41"/>
      <c r="H80" s="45"/>
      <c r="M80" s="178"/>
      <c r="N80" s="178"/>
      <c r="O80" s="178"/>
      <c r="P80" s="39"/>
      <c r="Q80" s="39"/>
      <c r="R80" s="39"/>
      <c r="S80" s="39"/>
      <c r="T80" s="76"/>
      <c r="U80" s="239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179"/>
      <c r="AM80" s="179"/>
      <c r="AN80" s="179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</row>
    <row r="81" spans="2:55" s="40" customFormat="1" ht="20.100000000000001" customHeight="1" x14ac:dyDescent="0.2">
      <c r="G81" s="41"/>
      <c r="H81" s="45"/>
      <c r="M81" s="178"/>
      <c r="N81" s="178"/>
      <c r="O81" s="178"/>
      <c r="P81" s="39"/>
      <c r="Q81" s="39"/>
      <c r="R81" s="39"/>
      <c r="S81" s="39"/>
      <c r="T81" s="76"/>
      <c r="U81" s="239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179"/>
      <c r="AM81" s="179"/>
      <c r="AN81" s="179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  <c r="BA81" s="178"/>
      <c r="BB81" s="178"/>
      <c r="BC81" s="178"/>
    </row>
    <row r="82" spans="2:55" s="40" customFormat="1" ht="20.100000000000001" customHeight="1" x14ac:dyDescent="0.2">
      <c r="G82" s="41"/>
      <c r="H82" s="45"/>
      <c r="M82" s="178"/>
      <c r="N82" s="178"/>
      <c r="O82" s="178"/>
      <c r="P82" s="39"/>
      <c r="Q82" s="39"/>
      <c r="R82" s="39"/>
      <c r="S82" s="39"/>
      <c r="T82" s="76"/>
      <c r="U82" s="239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179"/>
      <c r="AM82" s="179"/>
      <c r="AN82" s="179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</row>
    <row r="83" spans="2:55" s="40" customFormat="1" ht="20.100000000000001" customHeight="1" x14ac:dyDescent="0.2">
      <c r="G83" s="41"/>
      <c r="H83" s="45"/>
      <c r="M83" s="178"/>
      <c r="N83" s="178"/>
      <c r="O83" s="178"/>
      <c r="P83" s="39"/>
      <c r="Q83" s="39"/>
      <c r="R83" s="39"/>
      <c r="S83" s="39"/>
      <c r="T83" s="76"/>
      <c r="U83" s="239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179"/>
      <c r="AM83" s="179"/>
      <c r="AN83" s="179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</row>
    <row r="84" spans="2:55" s="40" customFormat="1" ht="20.100000000000001" customHeight="1" x14ac:dyDescent="0.2">
      <c r="G84" s="41"/>
      <c r="H84" s="45"/>
      <c r="M84" s="178"/>
      <c r="N84" s="178"/>
      <c r="O84" s="178"/>
      <c r="P84" s="39"/>
      <c r="Q84" s="39"/>
      <c r="R84" s="39"/>
      <c r="S84" s="39"/>
      <c r="T84" s="76"/>
      <c r="U84" s="239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179"/>
      <c r="AM84" s="179"/>
      <c r="AN84" s="179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</row>
    <row r="85" spans="2:55" s="40" customFormat="1" ht="20.100000000000001" customHeight="1" x14ac:dyDescent="0.2">
      <c r="G85" s="41"/>
      <c r="H85" s="45"/>
      <c r="M85" s="178"/>
      <c r="N85" s="178"/>
      <c r="O85" s="178"/>
      <c r="P85" s="39"/>
      <c r="Q85" s="39"/>
      <c r="R85" s="39"/>
      <c r="S85" s="39"/>
      <c r="T85" s="76"/>
      <c r="U85" s="239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179"/>
      <c r="AM85" s="179"/>
      <c r="AN85" s="179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</row>
    <row r="86" spans="2:55" s="40" customFormat="1" ht="20.100000000000001" customHeight="1" x14ac:dyDescent="0.2">
      <c r="G86" s="41"/>
      <c r="H86" s="45"/>
      <c r="M86" s="178"/>
      <c r="N86" s="178"/>
      <c r="O86" s="178"/>
      <c r="P86" s="39"/>
      <c r="Q86" s="39"/>
      <c r="R86" s="39"/>
      <c r="S86" s="39"/>
      <c r="T86" s="76"/>
      <c r="U86" s="239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179"/>
      <c r="AM86" s="179"/>
      <c r="AN86" s="179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</row>
    <row r="87" spans="2:55" s="40" customFormat="1" ht="20.100000000000001" customHeight="1" x14ac:dyDescent="0.2">
      <c r="G87" s="41"/>
      <c r="H87" s="45"/>
      <c r="M87" s="178"/>
      <c r="N87" s="178"/>
      <c r="O87" s="178"/>
      <c r="P87" s="39"/>
      <c r="Q87" s="39"/>
      <c r="R87" s="39"/>
      <c r="S87" s="39"/>
      <c r="T87" s="76"/>
      <c r="U87" s="239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179"/>
      <c r="AM87" s="179"/>
      <c r="AN87" s="179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</row>
    <row r="88" spans="2:55" s="40" customFormat="1" ht="20.100000000000001" customHeight="1" x14ac:dyDescent="0.2">
      <c r="G88" s="41"/>
      <c r="H88" s="45"/>
      <c r="M88" s="178"/>
      <c r="N88" s="178"/>
      <c r="O88" s="178"/>
      <c r="P88" s="39"/>
      <c r="Q88" s="39"/>
      <c r="R88" s="39"/>
      <c r="S88" s="39"/>
      <c r="T88" s="76"/>
      <c r="U88" s="239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179"/>
      <c r="AM88" s="179"/>
      <c r="AN88" s="179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</row>
    <row r="89" spans="2:55" s="40" customFormat="1" ht="20.100000000000001" customHeight="1" x14ac:dyDescent="0.2">
      <c r="G89" s="41"/>
      <c r="H89" s="45"/>
      <c r="M89" s="178"/>
      <c r="N89" s="178"/>
      <c r="O89" s="178"/>
      <c r="P89" s="39"/>
      <c r="Q89" s="39"/>
      <c r="R89" s="39"/>
      <c r="S89" s="39"/>
      <c r="T89" s="76"/>
      <c r="U89" s="239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179"/>
      <c r="AM89" s="179"/>
      <c r="AN89" s="179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</row>
    <row r="90" spans="2:55" s="40" customFormat="1" ht="20.100000000000001" customHeight="1" x14ac:dyDescent="0.2">
      <c r="E90" s="43"/>
      <c r="G90" s="41"/>
      <c r="H90" s="45"/>
      <c r="M90" s="178"/>
      <c r="N90" s="178"/>
      <c r="O90" s="178"/>
      <c r="P90" s="39"/>
      <c r="Q90" s="39"/>
      <c r="R90" s="39"/>
      <c r="S90" s="39"/>
      <c r="T90" s="76"/>
      <c r="U90" s="239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179"/>
      <c r="AM90" s="179"/>
      <c r="AN90" s="179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  <c r="BB90" s="178"/>
      <c r="BC90" s="178"/>
    </row>
    <row r="91" spans="2:55" s="40" customFormat="1" ht="20.100000000000001" customHeight="1" x14ac:dyDescent="0.2">
      <c r="B91" s="43"/>
      <c r="C91" s="43"/>
      <c r="D91" s="43"/>
      <c r="E91" s="43"/>
      <c r="F91" s="43"/>
      <c r="G91" s="48"/>
      <c r="H91" s="45"/>
      <c r="M91" s="178"/>
      <c r="N91" s="178"/>
      <c r="O91" s="178"/>
      <c r="P91" s="39"/>
      <c r="Q91" s="39"/>
      <c r="R91" s="39"/>
      <c r="S91" s="39"/>
      <c r="T91" s="76"/>
      <c r="U91" s="239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179"/>
      <c r="AM91" s="179"/>
      <c r="AN91" s="179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</row>
    <row r="92" spans="2:55" s="40" customFormat="1" ht="20.100000000000001" customHeight="1" x14ac:dyDescent="0.2">
      <c r="B92" s="43"/>
      <c r="C92" s="43"/>
      <c r="D92" s="43"/>
      <c r="E92" s="43"/>
      <c r="F92" s="43"/>
      <c r="G92" s="48"/>
      <c r="H92" s="45"/>
      <c r="M92" s="178"/>
      <c r="N92" s="178"/>
      <c r="O92" s="178"/>
      <c r="P92" s="39"/>
      <c r="Q92" s="39"/>
      <c r="R92" s="39"/>
      <c r="S92" s="39"/>
      <c r="T92" s="76"/>
      <c r="U92" s="239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179"/>
      <c r="AM92" s="179"/>
      <c r="AN92" s="179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  <c r="BA92" s="178"/>
      <c r="BB92" s="178"/>
      <c r="BC92" s="178"/>
    </row>
    <row r="93" spans="2:55" s="40" customFormat="1" ht="20.100000000000001" customHeight="1" x14ac:dyDescent="0.2">
      <c r="B93" s="43"/>
      <c r="C93" s="43"/>
      <c r="D93" s="43"/>
      <c r="E93" s="43"/>
      <c r="F93" s="43"/>
      <c r="G93" s="48"/>
      <c r="H93" s="45"/>
      <c r="M93" s="178"/>
      <c r="N93" s="178"/>
      <c r="O93" s="178"/>
      <c r="P93" s="39"/>
      <c r="Q93" s="39"/>
      <c r="R93" s="39"/>
      <c r="S93" s="39"/>
      <c r="T93" s="76"/>
      <c r="U93" s="239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179"/>
      <c r="AM93" s="179"/>
      <c r="AN93" s="179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8"/>
      <c r="BA93" s="178"/>
      <c r="BB93" s="178"/>
      <c r="BC93" s="178"/>
    </row>
    <row r="94" spans="2:55" s="40" customFormat="1" ht="20.100000000000001" customHeight="1" x14ac:dyDescent="0.2">
      <c r="B94" s="43"/>
      <c r="C94" s="43"/>
      <c r="D94" s="43"/>
      <c r="E94" s="43"/>
      <c r="F94" s="43"/>
      <c r="G94" s="48"/>
      <c r="H94" s="45"/>
      <c r="M94" s="178"/>
      <c r="N94" s="178"/>
      <c r="O94" s="178"/>
      <c r="P94" s="39"/>
      <c r="Q94" s="39"/>
      <c r="R94" s="39"/>
      <c r="S94" s="39"/>
      <c r="T94" s="76"/>
      <c r="U94" s="239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179"/>
      <c r="AM94" s="179"/>
      <c r="AN94" s="179"/>
      <c r="AO94" s="178"/>
      <c r="AP94" s="178"/>
      <c r="AQ94" s="178"/>
      <c r="AR94" s="178"/>
      <c r="AS94" s="178"/>
      <c r="AT94" s="178"/>
      <c r="AU94" s="178"/>
      <c r="AV94" s="178"/>
      <c r="AW94" s="178"/>
      <c r="AX94" s="178"/>
      <c r="AY94" s="178"/>
      <c r="AZ94" s="178"/>
      <c r="BA94" s="178"/>
      <c r="BB94" s="178"/>
      <c r="BC94" s="178"/>
    </row>
    <row r="95" spans="2:55" s="40" customFormat="1" ht="20.100000000000001" customHeight="1" x14ac:dyDescent="0.2">
      <c r="B95" s="43"/>
      <c r="C95" s="43"/>
      <c r="D95" s="43"/>
      <c r="E95" s="43"/>
      <c r="F95" s="43"/>
      <c r="G95" s="48"/>
      <c r="H95" s="45"/>
      <c r="M95" s="178"/>
      <c r="N95" s="178"/>
      <c r="O95" s="178"/>
      <c r="P95" s="39"/>
      <c r="Q95" s="39"/>
      <c r="R95" s="39"/>
      <c r="S95" s="39"/>
      <c r="T95" s="76"/>
      <c r="U95" s="239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179"/>
      <c r="AM95" s="179"/>
      <c r="AN95" s="179"/>
      <c r="AO95" s="178"/>
      <c r="AP95" s="178"/>
      <c r="AQ95" s="178"/>
      <c r="AR95" s="178"/>
      <c r="AS95" s="178"/>
      <c r="AT95" s="178"/>
      <c r="AU95" s="178"/>
      <c r="AV95" s="178"/>
      <c r="AW95" s="178"/>
      <c r="AX95" s="178"/>
      <c r="AY95" s="178"/>
      <c r="AZ95" s="178"/>
      <c r="BA95" s="178"/>
      <c r="BB95" s="178"/>
      <c r="BC95" s="178"/>
    </row>
    <row r="96" spans="2:55" s="40" customFormat="1" ht="20.100000000000001" customHeight="1" x14ac:dyDescent="0.2">
      <c r="B96" s="43"/>
      <c r="C96" s="43"/>
      <c r="D96" s="43"/>
      <c r="E96" s="43"/>
      <c r="F96" s="43"/>
      <c r="G96" s="48"/>
      <c r="H96" s="45"/>
      <c r="M96" s="178"/>
      <c r="N96" s="178"/>
      <c r="O96" s="178"/>
      <c r="P96" s="39"/>
      <c r="Q96" s="39"/>
      <c r="R96" s="39"/>
      <c r="S96" s="39"/>
      <c r="T96" s="76"/>
      <c r="U96" s="239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179"/>
      <c r="AM96" s="179"/>
      <c r="AN96" s="179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</row>
    <row r="97" spans="2:55" s="40" customFormat="1" ht="20.100000000000001" customHeight="1" x14ac:dyDescent="0.2">
      <c r="B97" s="43"/>
      <c r="C97" s="43"/>
      <c r="D97" s="43"/>
      <c r="E97" s="43"/>
      <c r="F97" s="43"/>
      <c r="G97" s="48"/>
      <c r="H97" s="45"/>
      <c r="M97" s="178"/>
      <c r="N97" s="178"/>
      <c r="O97" s="178"/>
      <c r="P97" s="39"/>
      <c r="Q97" s="39"/>
      <c r="R97" s="39"/>
      <c r="S97" s="39"/>
      <c r="T97" s="76"/>
      <c r="U97" s="239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179"/>
      <c r="AM97" s="179"/>
      <c r="AN97" s="179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</row>
    <row r="98" spans="2:55" s="40" customFormat="1" ht="20.100000000000001" customHeight="1" x14ac:dyDescent="0.2">
      <c r="B98" s="43"/>
      <c r="C98" s="43"/>
      <c r="D98" s="43"/>
      <c r="E98" s="43"/>
      <c r="F98" s="43"/>
      <c r="G98" s="48"/>
      <c r="H98" s="45"/>
      <c r="M98" s="178"/>
      <c r="N98" s="178"/>
      <c r="O98" s="178"/>
      <c r="P98" s="39"/>
      <c r="Q98" s="39"/>
      <c r="R98" s="39"/>
      <c r="S98" s="39"/>
      <c r="T98" s="76"/>
      <c r="U98" s="239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179"/>
      <c r="AM98" s="179"/>
      <c r="AN98" s="179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</row>
    <row r="99" spans="2:55" s="40" customFormat="1" ht="20.100000000000001" customHeight="1" x14ac:dyDescent="0.2">
      <c r="B99" s="43"/>
      <c r="C99" s="43"/>
      <c r="D99" s="43"/>
      <c r="E99" s="43"/>
      <c r="F99" s="43"/>
      <c r="G99" s="48"/>
      <c r="H99" s="45"/>
      <c r="M99" s="178"/>
      <c r="N99" s="178"/>
      <c r="O99" s="178"/>
      <c r="P99" s="39"/>
      <c r="Q99" s="39"/>
      <c r="R99" s="39"/>
      <c r="S99" s="39"/>
      <c r="T99" s="76"/>
      <c r="U99" s="239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179"/>
      <c r="AM99" s="179"/>
      <c r="AN99" s="179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</row>
    <row r="100" spans="2:55" s="40" customFormat="1" ht="20.100000000000001" customHeight="1" x14ac:dyDescent="0.2">
      <c r="B100" s="43"/>
      <c r="C100" s="43"/>
      <c r="D100" s="43"/>
      <c r="E100" s="43"/>
      <c r="F100" s="43"/>
      <c r="G100" s="48"/>
      <c r="H100" s="45"/>
      <c r="M100" s="178"/>
      <c r="N100" s="178"/>
      <c r="O100" s="178"/>
      <c r="P100" s="39"/>
      <c r="Q100" s="39"/>
      <c r="R100" s="39"/>
      <c r="S100" s="39"/>
      <c r="T100" s="76"/>
      <c r="U100" s="239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179"/>
      <c r="AM100" s="179"/>
      <c r="AN100" s="179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</row>
    <row r="101" spans="2:55" s="40" customFormat="1" ht="20.100000000000001" customHeight="1" x14ac:dyDescent="0.2">
      <c r="B101" s="43"/>
      <c r="C101" s="43"/>
      <c r="D101" s="43"/>
      <c r="E101" s="43"/>
      <c r="F101" s="43"/>
      <c r="G101" s="48"/>
      <c r="H101" s="45"/>
      <c r="M101" s="178"/>
      <c r="N101" s="178"/>
      <c r="O101" s="178"/>
      <c r="P101" s="39"/>
      <c r="Q101" s="39"/>
      <c r="R101" s="39"/>
      <c r="S101" s="39"/>
      <c r="T101" s="76"/>
      <c r="U101" s="239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179"/>
      <c r="AM101" s="179"/>
      <c r="AN101" s="179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</row>
    <row r="102" spans="2:55" s="40" customFormat="1" ht="20.100000000000001" customHeight="1" x14ac:dyDescent="0.2">
      <c r="B102" s="43"/>
      <c r="C102" s="43"/>
      <c r="D102" s="43"/>
      <c r="E102" s="43"/>
      <c r="F102" s="43"/>
      <c r="G102" s="48"/>
      <c r="H102" s="45"/>
      <c r="M102" s="178"/>
      <c r="N102" s="178"/>
      <c r="O102" s="178"/>
      <c r="P102" s="39"/>
      <c r="Q102" s="39"/>
      <c r="R102" s="39"/>
      <c r="S102" s="39"/>
      <c r="T102" s="76"/>
      <c r="U102" s="239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179"/>
      <c r="AM102" s="179"/>
      <c r="AN102" s="179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</row>
    <row r="103" spans="2:55" s="40" customFormat="1" x14ac:dyDescent="0.2">
      <c r="B103" s="43"/>
      <c r="C103" s="43"/>
      <c r="D103" s="43"/>
      <c r="E103" s="43"/>
      <c r="F103" s="43"/>
      <c r="G103" s="48"/>
      <c r="H103" s="45"/>
      <c r="M103" s="178"/>
      <c r="N103" s="178"/>
      <c r="O103" s="178"/>
      <c r="P103" s="39"/>
      <c r="Q103" s="39"/>
      <c r="R103" s="39"/>
      <c r="S103" s="39"/>
      <c r="T103" s="76"/>
      <c r="U103" s="239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179"/>
      <c r="AM103" s="179"/>
      <c r="AN103" s="179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</row>
    <row r="104" spans="2:55" s="40" customFormat="1" x14ac:dyDescent="0.2">
      <c r="B104" s="43"/>
      <c r="C104" s="43"/>
      <c r="D104" s="43"/>
      <c r="E104" s="43"/>
      <c r="F104" s="43"/>
      <c r="G104" s="48"/>
      <c r="H104" s="45"/>
      <c r="M104" s="178"/>
      <c r="N104" s="178"/>
      <c r="O104" s="178"/>
      <c r="P104" s="39"/>
      <c r="Q104" s="39"/>
      <c r="R104" s="39"/>
      <c r="S104" s="39"/>
      <c r="T104" s="76"/>
      <c r="U104" s="239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179"/>
      <c r="AM104" s="179"/>
      <c r="AN104" s="179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</row>
    <row r="105" spans="2:55" s="40" customFormat="1" x14ac:dyDescent="0.2">
      <c r="B105" s="43"/>
      <c r="C105" s="43"/>
      <c r="D105" s="43"/>
      <c r="E105" s="43"/>
      <c r="F105" s="43"/>
      <c r="G105" s="48"/>
      <c r="H105" s="45"/>
      <c r="M105" s="178"/>
      <c r="N105" s="178"/>
      <c r="O105" s="178"/>
      <c r="P105" s="39"/>
      <c r="Q105" s="39"/>
      <c r="R105" s="39"/>
      <c r="S105" s="39"/>
      <c r="T105" s="76"/>
      <c r="U105" s="239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179"/>
      <c r="AM105" s="179"/>
      <c r="AN105" s="179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</row>
    <row r="106" spans="2:55" s="40" customFormat="1" x14ac:dyDescent="0.2">
      <c r="B106" s="43"/>
      <c r="C106" s="43"/>
      <c r="D106" s="43"/>
      <c r="E106" s="43"/>
      <c r="F106" s="43"/>
      <c r="G106" s="48"/>
      <c r="H106" s="45"/>
      <c r="M106" s="178"/>
      <c r="N106" s="178"/>
      <c r="O106" s="178"/>
      <c r="P106" s="39"/>
      <c r="Q106" s="39"/>
      <c r="R106" s="39"/>
      <c r="S106" s="39"/>
      <c r="T106" s="76"/>
      <c r="U106" s="239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179"/>
      <c r="AM106" s="179"/>
      <c r="AN106" s="179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</row>
    <row r="107" spans="2:55" s="40" customFormat="1" x14ac:dyDescent="0.2">
      <c r="B107" s="43"/>
      <c r="C107" s="43"/>
      <c r="D107" s="43"/>
      <c r="E107" s="43"/>
      <c r="F107" s="43"/>
      <c r="G107" s="48"/>
      <c r="H107" s="45"/>
      <c r="M107" s="178"/>
      <c r="N107" s="178"/>
      <c r="O107" s="178"/>
      <c r="P107" s="39"/>
      <c r="Q107" s="39"/>
      <c r="R107" s="39"/>
      <c r="S107" s="39"/>
      <c r="T107" s="76"/>
      <c r="U107" s="239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179"/>
      <c r="AM107" s="179"/>
      <c r="AN107" s="179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</row>
    <row r="108" spans="2:55" s="40" customFormat="1" x14ac:dyDescent="0.2">
      <c r="B108" s="43"/>
      <c r="C108" s="43"/>
      <c r="D108" s="43"/>
      <c r="E108" s="43"/>
      <c r="F108" s="43"/>
      <c r="G108" s="48"/>
      <c r="H108" s="45"/>
      <c r="M108" s="178"/>
      <c r="N108" s="178"/>
      <c r="O108" s="178"/>
      <c r="P108" s="39"/>
      <c r="Q108" s="39"/>
      <c r="R108" s="39"/>
      <c r="S108" s="39"/>
      <c r="T108" s="76"/>
      <c r="U108" s="239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179"/>
      <c r="AM108" s="179"/>
      <c r="AN108" s="179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</row>
    <row r="109" spans="2:55" s="40" customFormat="1" x14ac:dyDescent="0.2">
      <c r="B109" s="43"/>
      <c r="C109" s="43"/>
      <c r="D109" s="43"/>
      <c r="E109" s="43"/>
      <c r="F109" s="43"/>
      <c r="G109" s="48"/>
      <c r="H109" s="45"/>
      <c r="M109" s="178"/>
      <c r="N109" s="178"/>
      <c r="O109" s="178"/>
      <c r="P109" s="39"/>
      <c r="Q109" s="39"/>
      <c r="R109" s="39"/>
      <c r="S109" s="39"/>
      <c r="T109" s="76"/>
      <c r="U109" s="239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179"/>
      <c r="AM109" s="179"/>
      <c r="AN109" s="179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  <c r="BA109" s="178"/>
      <c r="BB109" s="178"/>
      <c r="BC109" s="178"/>
    </row>
    <row r="110" spans="2:55" s="40" customFormat="1" x14ac:dyDescent="0.2">
      <c r="B110" s="43"/>
      <c r="C110" s="43"/>
      <c r="D110" s="43"/>
      <c r="E110" s="43"/>
      <c r="F110" s="43"/>
      <c r="G110" s="48"/>
      <c r="H110" s="45"/>
      <c r="M110" s="178"/>
      <c r="N110" s="178"/>
      <c r="O110" s="178"/>
      <c r="P110" s="39"/>
      <c r="Q110" s="39"/>
      <c r="R110" s="39"/>
      <c r="S110" s="39"/>
      <c r="T110" s="76"/>
      <c r="U110" s="239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179"/>
      <c r="AM110" s="179"/>
      <c r="AN110" s="179"/>
      <c r="AO110" s="178"/>
      <c r="AP110" s="178"/>
      <c r="AQ110" s="178"/>
      <c r="AR110" s="178"/>
      <c r="AS110" s="178"/>
      <c r="AT110" s="178"/>
      <c r="AU110" s="178"/>
      <c r="AV110" s="178"/>
      <c r="AW110" s="178"/>
      <c r="AX110" s="178"/>
      <c r="AY110" s="178"/>
      <c r="AZ110" s="178"/>
      <c r="BA110" s="178"/>
      <c r="BB110" s="178"/>
      <c r="BC110" s="178"/>
    </row>
    <row r="111" spans="2:55" s="40" customFormat="1" x14ac:dyDescent="0.2">
      <c r="B111" s="43"/>
      <c r="C111" s="43"/>
      <c r="D111" s="43"/>
      <c r="E111" s="43"/>
      <c r="F111" s="43"/>
      <c r="G111" s="48"/>
      <c r="H111" s="45"/>
      <c r="M111" s="178"/>
      <c r="N111" s="178"/>
      <c r="O111" s="178"/>
      <c r="P111" s="39"/>
      <c r="Q111" s="39"/>
      <c r="R111" s="39"/>
      <c r="S111" s="39"/>
      <c r="T111" s="76"/>
      <c r="U111" s="239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179"/>
      <c r="AM111" s="179"/>
      <c r="AN111" s="179"/>
      <c r="AO111" s="178"/>
      <c r="AP111" s="178"/>
      <c r="AQ111" s="178"/>
      <c r="AR111" s="178"/>
      <c r="AS111" s="178"/>
      <c r="AT111" s="178"/>
      <c r="AU111" s="178"/>
      <c r="AV111" s="178"/>
      <c r="AW111" s="178"/>
      <c r="AX111" s="178"/>
      <c r="AY111" s="178"/>
      <c r="AZ111" s="178"/>
      <c r="BA111" s="178"/>
      <c r="BB111" s="178"/>
      <c r="BC111" s="178"/>
    </row>
    <row r="112" spans="2:55" s="40" customFormat="1" x14ac:dyDescent="0.2">
      <c r="B112" s="43"/>
      <c r="C112" s="43"/>
      <c r="D112" s="43"/>
      <c r="E112" s="43"/>
      <c r="F112" s="43"/>
      <c r="G112" s="48"/>
      <c r="H112" s="45"/>
      <c r="M112" s="178"/>
      <c r="N112" s="178"/>
      <c r="O112" s="178"/>
      <c r="P112" s="39"/>
      <c r="Q112" s="39"/>
      <c r="R112" s="39"/>
      <c r="S112" s="39"/>
      <c r="T112" s="76"/>
      <c r="U112" s="239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179"/>
      <c r="AM112" s="179"/>
      <c r="AN112" s="179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</row>
    <row r="113" spans="2:55" s="40" customFormat="1" x14ac:dyDescent="0.2">
      <c r="B113" s="43"/>
      <c r="C113" s="43"/>
      <c r="D113" s="43"/>
      <c r="E113" s="43"/>
      <c r="F113" s="43"/>
      <c r="G113" s="48"/>
      <c r="H113" s="45"/>
      <c r="M113" s="178"/>
      <c r="N113" s="178"/>
      <c r="O113" s="178"/>
      <c r="P113" s="39"/>
      <c r="Q113" s="39"/>
      <c r="R113" s="39"/>
      <c r="S113" s="39"/>
      <c r="T113" s="76"/>
      <c r="U113" s="239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179"/>
      <c r="AM113" s="179"/>
      <c r="AN113" s="179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178"/>
      <c r="BB113" s="178"/>
      <c r="BC113" s="178"/>
    </row>
    <row r="114" spans="2:55" s="40" customFormat="1" x14ac:dyDescent="0.2">
      <c r="B114" s="43"/>
      <c r="C114" s="43"/>
      <c r="D114" s="43"/>
      <c r="E114" s="43"/>
      <c r="F114" s="43"/>
      <c r="G114" s="48"/>
      <c r="H114" s="45"/>
      <c r="M114" s="178"/>
      <c r="N114" s="178"/>
      <c r="O114" s="178"/>
      <c r="P114" s="39"/>
      <c r="Q114" s="39"/>
      <c r="R114" s="39"/>
      <c r="S114" s="39"/>
      <c r="T114" s="76"/>
      <c r="U114" s="239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179"/>
      <c r="AM114" s="179"/>
      <c r="AN114" s="179"/>
      <c r="AO114" s="178"/>
      <c r="AP114" s="178"/>
      <c r="AQ114" s="178"/>
      <c r="AR114" s="178"/>
      <c r="AS114" s="178"/>
      <c r="AT114" s="178"/>
      <c r="AU114" s="178"/>
      <c r="AV114" s="178"/>
      <c r="AW114" s="178"/>
      <c r="AX114" s="178"/>
      <c r="AY114" s="178"/>
      <c r="AZ114" s="178"/>
      <c r="BA114" s="178"/>
      <c r="BB114" s="178"/>
      <c r="BC114" s="178"/>
    </row>
    <row r="115" spans="2:55" s="40" customFormat="1" x14ac:dyDescent="0.2">
      <c r="B115" s="43"/>
      <c r="C115" s="43"/>
      <c r="D115" s="43"/>
      <c r="E115" s="43"/>
      <c r="F115" s="43"/>
      <c r="G115" s="48"/>
      <c r="H115" s="45"/>
      <c r="M115" s="178"/>
      <c r="N115" s="178"/>
      <c r="O115" s="178"/>
      <c r="P115" s="39"/>
      <c r="Q115" s="39"/>
      <c r="R115" s="39"/>
      <c r="S115" s="39"/>
      <c r="T115" s="76"/>
      <c r="U115" s="239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179"/>
      <c r="AM115" s="179"/>
      <c r="AN115" s="179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178"/>
      <c r="BB115" s="178"/>
      <c r="BC115" s="178"/>
    </row>
    <row r="116" spans="2:55" s="40" customFormat="1" x14ac:dyDescent="0.2">
      <c r="B116" s="43"/>
      <c r="C116" s="43"/>
      <c r="D116" s="43"/>
      <c r="E116" s="43"/>
      <c r="F116" s="43"/>
      <c r="G116" s="48"/>
      <c r="H116" s="45"/>
      <c r="M116" s="178"/>
      <c r="N116" s="178"/>
      <c r="O116" s="178"/>
      <c r="P116" s="39"/>
      <c r="Q116" s="39"/>
      <c r="R116" s="39"/>
      <c r="S116" s="39"/>
      <c r="T116" s="76"/>
      <c r="U116" s="239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179"/>
      <c r="AM116" s="179"/>
      <c r="AN116" s="179"/>
      <c r="AO116" s="178"/>
      <c r="AP116" s="178"/>
      <c r="AQ116" s="178"/>
      <c r="AR116" s="178"/>
      <c r="AS116" s="178"/>
      <c r="AT116" s="178"/>
      <c r="AU116" s="178"/>
      <c r="AV116" s="178"/>
      <c r="AW116" s="178"/>
      <c r="AX116" s="178"/>
      <c r="AY116" s="178"/>
      <c r="AZ116" s="178"/>
      <c r="BA116" s="178"/>
      <c r="BB116" s="178"/>
      <c r="BC116" s="178"/>
    </row>
    <row r="117" spans="2:55" s="40" customFormat="1" x14ac:dyDescent="0.2">
      <c r="B117" s="43"/>
      <c r="C117" s="43"/>
      <c r="D117" s="43"/>
      <c r="E117" s="43"/>
      <c r="F117" s="43"/>
      <c r="G117" s="48"/>
      <c r="H117" s="45"/>
      <c r="M117" s="178"/>
      <c r="N117" s="178"/>
      <c r="O117" s="178"/>
      <c r="P117" s="39"/>
      <c r="Q117" s="39"/>
      <c r="R117" s="39"/>
      <c r="S117" s="39"/>
      <c r="T117" s="76"/>
      <c r="U117" s="239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179"/>
      <c r="AM117" s="179"/>
      <c r="AN117" s="179"/>
      <c r="AO117" s="178"/>
      <c r="AP117" s="178"/>
      <c r="AQ117" s="178"/>
      <c r="AR117" s="178"/>
      <c r="AS117" s="178"/>
      <c r="AT117" s="178"/>
      <c r="AU117" s="178"/>
      <c r="AV117" s="178"/>
      <c r="AW117" s="178"/>
      <c r="AX117" s="178"/>
      <c r="AY117" s="178"/>
      <c r="AZ117" s="178"/>
      <c r="BA117" s="178"/>
      <c r="BB117" s="178"/>
      <c r="BC117" s="178"/>
    </row>
    <row r="118" spans="2:55" s="40" customFormat="1" x14ac:dyDescent="0.2">
      <c r="B118" s="43"/>
      <c r="C118" s="43"/>
      <c r="D118" s="43"/>
      <c r="E118" s="43"/>
      <c r="F118" s="43"/>
      <c r="G118" s="48"/>
      <c r="H118" s="45"/>
      <c r="M118" s="178"/>
      <c r="N118" s="178"/>
      <c r="O118" s="178"/>
      <c r="P118" s="39"/>
      <c r="Q118" s="39"/>
      <c r="R118" s="39"/>
      <c r="S118" s="39"/>
      <c r="T118" s="76"/>
      <c r="U118" s="239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179"/>
      <c r="AM118" s="179"/>
      <c r="AN118" s="179"/>
      <c r="AO118" s="178"/>
      <c r="AP118" s="178"/>
      <c r="AQ118" s="178"/>
      <c r="AR118" s="178"/>
      <c r="AS118" s="178"/>
      <c r="AT118" s="178"/>
      <c r="AU118" s="178"/>
      <c r="AV118" s="178"/>
      <c r="AW118" s="178"/>
      <c r="AX118" s="178"/>
      <c r="AY118" s="178"/>
      <c r="AZ118" s="178"/>
      <c r="BA118" s="178"/>
      <c r="BB118" s="178"/>
      <c r="BC118" s="178"/>
    </row>
    <row r="119" spans="2:55" s="40" customFormat="1" x14ac:dyDescent="0.2">
      <c r="B119" s="43"/>
      <c r="C119" s="43"/>
      <c r="D119" s="43"/>
      <c r="E119" s="43"/>
      <c r="F119" s="43"/>
      <c r="G119" s="48"/>
      <c r="H119" s="45"/>
      <c r="M119" s="178"/>
      <c r="N119" s="178"/>
      <c r="O119" s="178"/>
      <c r="P119" s="39"/>
      <c r="Q119" s="39"/>
      <c r="R119" s="39"/>
      <c r="S119" s="39"/>
      <c r="T119" s="76"/>
      <c r="U119" s="239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179"/>
      <c r="AM119" s="179"/>
      <c r="AN119" s="179"/>
      <c r="AO119" s="178"/>
      <c r="AP119" s="178"/>
      <c r="AQ119" s="178"/>
      <c r="AR119" s="178"/>
      <c r="AS119" s="178"/>
      <c r="AT119" s="178"/>
      <c r="AU119" s="178"/>
      <c r="AV119" s="178"/>
      <c r="AW119" s="178"/>
      <c r="AX119" s="178"/>
      <c r="AY119" s="178"/>
      <c r="AZ119" s="178"/>
      <c r="BA119" s="178"/>
      <c r="BB119" s="178"/>
      <c r="BC119" s="178"/>
    </row>
    <row r="120" spans="2:55" s="40" customFormat="1" x14ac:dyDescent="0.2">
      <c r="B120" s="43"/>
      <c r="C120" s="43"/>
      <c r="D120" s="43"/>
      <c r="E120" s="43"/>
      <c r="F120" s="43"/>
      <c r="G120" s="48"/>
      <c r="H120" s="45"/>
      <c r="M120" s="178"/>
      <c r="N120" s="178"/>
      <c r="O120" s="178"/>
      <c r="P120" s="39"/>
      <c r="Q120" s="39"/>
      <c r="R120" s="39"/>
      <c r="S120" s="39"/>
      <c r="T120" s="76"/>
      <c r="U120" s="239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179"/>
      <c r="AM120" s="179"/>
      <c r="AN120" s="179"/>
      <c r="AO120" s="178"/>
      <c r="AP120" s="178"/>
      <c r="AQ120" s="178"/>
      <c r="AR120" s="178"/>
      <c r="AS120" s="178"/>
      <c r="AT120" s="178"/>
      <c r="AU120" s="178"/>
      <c r="AV120" s="178"/>
      <c r="AW120" s="178"/>
      <c r="AX120" s="178"/>
      <c r="AY120" s="178"/>
      <c r="AZ120" s="178"/>
      <c r="BA120" s="178"/>
      <c r="BB120" s="178"/>
      <c r="BC120" s="178"/>
    </row>
    <row r="121" spans="2:55" s="40" customFormat="1" x14ac:dyDescent="0.2">
      <c r="B121" s="43"/>
      <c r="C121" s="43"/>
      <c r="D121" s="43"/>
      <c r="E121" s="43"/>
      <c r="F121" s="43"/>
      <c r="G121" s="48"/>
      <c r="H121" s="45"/>
      <c r="M121" s="178"/>
      <c r="N121" s="178"/>
      <c r="O121" s="178"/>
      <c r="P121" s="39"/>
      <c r="Q121" s="39"/>
      <c r="R121" s="39"/>
      <c r="S121" s="39"/>
      <c r="T121" s="76"/>
      <c r="U121" s="239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179"/>
      <c r="AM121" s="179"/>
      <c r="AN121" s="179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  <c r="BA121" s="178"/>
      <c r="BB121" s="178"/>
      <c r="BC121" s="178"/>
    </row>
    <row r="122" spans="2:55" s="40" customFormat="1" x14ac:dyDescent="0.2">
      <c r="B122" s="43"/>
      <c r="C122" s="43"/>
      <c r="D122" s="43"/>
      <c r="E122" s="43"/>
      <c r="F122" s="43"/>
      <c r="G122" s="48"/>
      <c r="H122" s="45"/>
      <c r="M122" s="178"/>
      <c r="N122" s="178"/>
      <c r="O122" s="178"/>
      <c r="P122" s="39"/>
      <c r="Q122" s="39"/>
      <c r="R122" s="39"/>
      <c r="S122" s="39"/>
      <c r="T122" s="76"/>
      <c r="U122" s="239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179"/>
      <c r="AM122" s="179"/>
      <c r="AN122" s="179"/>
      <c r="AO122" s="178"/>
      <c r="AP122" s="178"/>
      <c r="AQ122" s="178"/>
      <c r="AR122" s="178"/>
      <c r="AS122" s="178"/>
      <c r="AT122" s="178"/>
      <c r="AU122" s="178"/>
      <c r="AV122" s="178"/>
      <c r="AW122" s="178"/>
      <c r="AX122" s="178"/>
      <c r="AY122" s="178"/>
      <c r="AZ122" s="178"/>
      <c r="BA122" s="178"/>
      <c r="BB122" s="178"/>
      <c r="BC122" s="178"/>
    </row>
    <row r="123" spans="2:55" s="40" customFormat="1" x14ac:dyDescent="0.2">
      <c r="B123" s="43"/>
      <c r="C123" s="43"/>
      <c r="D123" s="43"/>
      <c r="E123" s="43"/>
      <c r="F123" s="43"/>
      <c r="G123" s="48"/>
      <c r="H123" s="45"/>
      <c r="M123" s="178"/>
      <c r="N123" s="178"/>
      <c r="O123" s="178"/>
      <c r="P123" s="39"/>
      <c r="Q123" s="39"/>
      <c r="R123" s="39"/>
      <c r="S123" s="39"/>
      <c r="T123" s="76"/>
      <c r="U123" s="239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179"/>
      <c r="AM123" s="179"/>
      <c r="AN123" s="179"/>
      <c r="AO123" s="178"/>
      <c r="AP123" s="178"/>
      <c r="AQ123" s="178"/>
      <c r="AR123" s="178"/>
      <c r="AS123" s="178"/>
      <c r="AT123" s="178"/>
      <c r="AU123" s="178"/>
      <c r="AV123" s="178"/>
      <c r="AW123" s="178"/>
      <c r="AX123" s="178"/>
      <c r="AY123" s="178"/>
      <c r="AZ123" s="178"/>
      <c r="BA123" s="178"/>
      <c r="BB123" s="178"/>
      <c r="BC123" s="178"/>
    </row>
    <row r="124" spans="2:55" s="40" customFormat="1" x14ac:dyDescent="0.2">
      <c r="B124" s="43"/>
      <c r="C124" s="43"/>
      <c r="D124" s="43"/>
      <c r="E124" s="43"/>
      <c r="F124" s="43"/>
      <c r="G124" s="48"/>
      <c r="H124" s="45"/>
      <c r="M124" s="178"/>
      <c r="N124" s="178"/>
      <c r="O124" s="178"/>
      <c r="P124" s="39"/>
      <c r="Q124" s="39"/>
      <c r="R124" s="39"/>
      <c r="S124" s="39"/>
      <c r="T124" s="76"/>
      <c r="U124" s="239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179"/>
      <c r="AM124" s="179"/>
      <c r="AN124" s="179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  <c r="BA124" s="178"/>
      <c r="BB124" s="178"/>
      <c r="BC124" s="178"/>
    </row>
    <row r="125" spans="2:55" s="40" customFormat="1" x14ac:dyDescent="0.2">
      <c r="B125" s="43"/>
      <c r="C125" s="43"/>
      <c r="D125" s="43"/>
      <c r="E125" s="43"/>
      <c r="F125" s="43"/>
      <c r="G125" s="48"/>
      <c r="H125" s="45"/>
      <c r="M125" s="178"/>
      <c r="N125" s="178"/>
      <c r="O125" s="178"/>
      <c r="P125" s="39"/>
      <c r="Q125" s="39"/>
      <c r="R125" s="39"/>
      <c r="S125" s="39"/>
      <c r="T125" s="76"/>
      <c r="U125" s="239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179"/>
      <c r="AM125" s="179"/>
      <c r="AN125" s="179"/>
      <c r="AO125" s="178"/>
      <c r="AP125" s="178"/>
      <c r="AQ125" s="178"/>
      <c r="AR125" s="178"/>
      <c r="AS125" s="178"/>
      <c r="AT125" s="178"/>
      <c r="AU125" s="178"/>
      <c r="AV125" s="178"/>
      <c r="AW125" s="178"/>
      <c r="AX125" s="178"/>
      <c r="AY125" s="178"/>
      <c r="AZ125" s="178"/>
      <c r="BA125" s="178"/>
      <c r="BB125" s="178"/>
      <c r="BC125" s="178"/>
    </row>
    <row r="126" spans="2:55" s="40" customFormat="1" x14ac:dyDescent="0.2">
      <c r="B126" s="43"/>
      <c r="C126" s="43"/>
      <c r="D126" s="43"/>
      <c r="E126" s="43"/>
      <c r="F126" s="43"/>
      <c r="G126" s="48"/>
      <c r="H126" s="45"/>
      <c r="M126" s="178"/>
      <c r="N126" s="178"/>
      <c r="O126" s="178"/>
      <c r="P126" s="39"/>
      <c r="Q126" s="39"/>
      <c r="R126" s="39"/>
      <c r="S126" s="39"/>
      <c r="T126" s="76"/>
      <c r="U126" s="239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179"/>
      <c r="AM126" s="179"/>
      <c r="AN126" s="179"/>
      <c r="AO126" s="178"/>
      <c r="AP126" s="178"/>
      <c r="AQ126" s="178"/>
      <c r="AR126" s="178"/>
      <c r="AS126" s="178"/>
      <c r="AT126" s="178"/>
      <c r="AU126" s="178"/>
      <c r="AV126" s="178"/>
      <c r="AW126" s="178"/>
      <c r="AX126" s="178"/>
      <c r="AY126" s="178"/>
      <c r="AZ126" s="178"/>
      <c r="BA126" s="178"/>
      <c r="BB126" s="178"/>
      <c r="BC126" s="178"/>
    </row>
    <row r="127" spans="2:55" s="40" customFormat="1" x14ac:dyDescent="0.2">
      <c r="B127" s="43"/>
      <c r="C127" s="43"/>
      <c r="D127" s="43"/>
      <c r="E127" s="43"/>
      <c r="F127" s="43"/>
      <c r="G127" s="48"/>
      <c r="H127" s="45"/>
      <c r="M127" s="178"/>
      <c r="N127" s="178"/>
      <c r="O127" s="178"/>
      <c r="P127" s="39"/>
      <c r="Q127" s="39"/>
      <c r="R127" s="39"/>
      <c r="S127" s="39"/>
      <c r="T127" s="76"/>
      <c r="U127" s="239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179"/>
      <c r="AM127" s="179"/>
      <c r="AN127" s="179"/>
      <c r="AO127" s="178"/>
      <c r="AP127" s="178"/>
      <c r="AQ127" s="178"/>
      <c r="AR127" s="178"/>
      <c r="AS127" s="178"/>
      <c r="AT127" s="178"/>
      <c r="AU127" s="178"/>
      <c r="AV127" s="178"/>
      <c r="AW127" s="178"/>
      <c r="AX127" s="178"/>
      <c r="AY127" s="178"/>
      <c r="AZ127" s="178"/>
      <c r="BA127" s="178"/>
      <c r="BB127" s="178"/>
      <c r="BC127" s="178"/>
    </row>
    <row r="128" spans="2:55" s="40" customFormat="1" x14ac:dyDescent="0.2">
      <c r="B128" s="43"/>
      <c r="C128" s="43"/>
      <c r="D128" s="43"/>
      <c r="E128" s="43"/>
      <c r="F128" s="43"/>
      <c r="G128" s="48"/>
      <c r="H128" s="45"/>
      <c r="M128" s="178"/>
      <c r="N128" s="178"/>
      <c r="O128" s="178"/>
      <c r="P128" s="39"/>
      <c r="Q128" s="39"/>
      <c r="R128" s="39"/>
      <c r="S128" s="39"/>
      <c r="T128" s="76"/>
      <c r="U128" s="239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179"/>
      <c r="AM128" s="179"/>
      <c r="AN128" s="179"/>
      <c r="AO128" s="178"/>
      <c r="AP128" s="178"/>
      <c r="AQ128" s="178"/>
      <c r="AR128" s="178"/>
      <c r="AS128" s="178"/>
      <c r="AT128" s="178"/>
      <c r="AU128" s="178"/>
      <c r="AV128" s="178"/>
      <c r="AW128" s="178"/>
      <c r="AX128" s="178"/>
      <c r="AY128" s="178"/>
      <c r="AZ128" s="178"/>
      <c r="BA128" s="178"/>
      <c r="BB128" s="178"/>
      <c r="BC128" s="178"/>
    </row>
    <row r="129" spans="2:55" s="40" customFormat="1" x14ac:dyDescent="0.2">
      <c r="B129" s="43"/>
      <c r="C129" s="43"/>
      <c r="D129" s="43"/>
      <c r="E129" s="43"/>
      <c r="F129" s="43"/>
      <c r="G129" s="48"/>
      <c r="H129" s="45"/>
      <c r="M129" s="178"/>
      <c r="N129" s="178"/>
      <c r="O129" s="178"/>
      <c r="P129" s="39"/>
      <c r="Q129" s="39"/>
      <c r="R129" s="39"/>
      <c r="S129" s="39"/>
      <c r="T129" s="76"/>
      <c r="U129" s="239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179"/>
      <c r="AM129" s="179"/>
      <c r="AN129" s="179"/>
      <c r="AO129" s="178"/>
      <c r="AP129" s="178"/>
      <c r="AQ129" s="178"/>
      <c r="AR129" s="178"/>
      <c r="AS129" s="178"/>
      <c r="AT129" s="178"/>
      <c r="AU129" s="178"/>
      <c r="AV129" s="178"/>
      <c r="AW129" s="178"/>
      <c r="AX129" s="178"/>
      <c r="AY129" s="178"/>
      <c r="AZ129" s="178"/>
      <c r="BA129" s="178"/>
      <c r="BB129" s="178"/>
      <c r="BC129" s="178"/>
    </row>
    <row r="130" spans="2:55" s="40" customFormat="1" x14ac:dyDescent="0.2">
      <c r="B130" s="43"/>
      <c r="C130" s="43"/>
      <c r="D130" s="43"/>
      <c r="E130" s="43"/>
      <c r="F130" s="43"/>
      <c r="G130" s="48"/>
      <c r="H130" s="45"/>
      <c r="M130" s="178"/>
      <c r="N130" s="178"/>
      <c r="O130" s="178"/>
      <c r="P130" s="39"/>
      <c r="Q130" s="39"/>
      <c r="R130" s="39"/>
      <c r="S130" s="39"/>
      <c r="T130" s="76"/>
      <c r="U130" s="239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179"/>
      <c r="AM130" s="179"/>
      <c r="AN130" s="179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</row>
    <row r="131" spans="2:55" s="40" customFormat="1" x14ac:dyDescent="0.2">
      <c r="B131" s="43"/>
      <c r="C131" s="43"/>
      <c r="D131" s="43"/>
      <c r="E131" s="43"/>
      <c r="F131" s="43"/>
      <c r="G131" s="48"/>
      <c r="H131" s="45"/>
      <c r="M131" s="178"/>
      <c r="N131" s="178"/>
      <c r="O131" s="178"/>
      <c r="P131" s="39"/>
      <c r="Q131" s="39"/>
      <c r="R131" s="39"/>
      <c r="S131" s="39"/>
      <c r="T131" s="76"/>
      <c r="U131" s="239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179"/>
      <c r="AM131" s="179"/>
      <c r="AN131" s="179"/>
      <c r="AO131" s="178"/>
      <c r="AP131" s="178"/>
      <c r="AQ131" s="178"/>
      <c r="AR131" s="178"/>
      <c r="AS131" s="178"/>
      <c r="AT131" s="178"/>
      <c r="AU131" s="178"/>
      <c r="AV131" s="178"/>
      <c r="AW131" s="178"/>
      <c r="AX131" s="178"/>
      <c r="AY131" s="178"/>
      <c r="AZ131" s="178"/>
      <c r="BA131" s="178"/>
      <c r="BB131" s="178"/>
      <c r="BC131" s="178"/>
    </row>
    <row r="132" spans="2:55" s="40" customFormat="1" x14ac:dyDescent="0.2">
      <c r="B132" s="43"/>
      <c r="C132" s="43"/>
      <c r="D132" s="43"/>
      <c r="E132" s="43"/>
      <c r="F132" s="43"/>
      <c r="G132" s="48"/>
      <c r="H132" s="45"/>
      <c r="M132" s="178"/>
      <c r="N132" s="178"/>
      <c r="O132" s="178"/>
      <c r="P132" s="39"/>
      <c r="Q132" s="39"/>
      <c r="R132" s="39"/>
      <c r="S132" s="39"/>
      <c r="T132" s="76"/>
      <c r="U132" s="239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179"/>
      <c r="AM132" s="179"/>
      <c r="AN132" s="179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78"/>
    </row>
    <row r="133" spans="2:55" s="40" customFormat="1" x14ac:dyDescent="0.2">
      <c r="B133" s="43"/>
      <c r="C133" s="43"/>
      <c r="D133" s="43"/>
      <c r="E133" s="43"/>
      <c r="F133" s="43"/>
      <c r="G133" s="48"/>
      <c r="H133" s="45"/>
      <c r="M133" s="178"/>
      <c r="N133" s="178"/>
      <c r="O133" s="178"/>
      <c r="P133" s="39"/>
      <c r="Q133" s="39"/>
      <c r="R133" s="39"/>
      <c r="S133" s="39"/>
      <c r="T133" s="76"/>
      <c r="U133" s="239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179"/>
      <c r="AM133" s="179"/>
      <c r="AN133" s="179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</row>
    <row r="134" spans="2:55" s="40" customFormat="1" x14ac:dyDescent="0.2">
      <c r="B134" s="43"/>
      <c r="C134" s="43"/>
      <c r="D134" s="43"/>
      <c r="E134" s="43"/>
      <c r="F134" s="43"/>
      <c r="G134" s="48"/>
      <c r="H134" s="45"/>
      <c r="M134" s="178"/>
      <c r="N134" s="178"/>
      <c r="O134" s="178"/>
      <c r="P134" s="39"/>
      <c r="Q134" s="39"/>
      <c r="R134" s="39"/>
      <c r="S134" s="39"/>
      <c r="T134" s="76"/>
      <c r="U134" s="239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179"/>
      <c r="AM134" s="179"/>
      <c r="AN134" s="179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  <c r="BA134" s="178"/>
      <c r="BB134" s="178"/>
      <c r="BC134" s="178"/>
    </row>
    <row r="135" spans="2:55" s="40" customFormat="1" x14ac:dyDescent="0.2">
      <c r="B135" s="43"/>
      <c r="C135" s="43"/>
      <c r="D135" s="43"/>
      <c r="E135" s="43"/>
      <c r="F135" s="43"/>
      <c r="G135" s="48"/>
      <c r="H135" s="45"/>
      <c r="M135" s="178"/>
      <c r="N135" s="178"/>
      <c r="O135" s="178"/>
      <c r="P135" s="39"/>
      <c r="Q135" s="39"/>
      <c r="R135" s="39"/>
      <c r="S135" s="39"/>
      <c r="T135" s="76"/>
      <c r="U135" s="239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179"/>
      <c r="AM135" s="179"/>
      <c r="AN135" s="179"/>
      <c r="AO135" s="178"/>
      <c r="AP135" s="178"/>
      <c r="AQ135" s="178"/>
      <c r="AR135" s="178"/>
      <c r="AS135" s="178"/>
      <c r="AT135" s="178"/>
      <c r="AU135" s="178"/>
      <c r="AV135" s="178"/>
      <c r="AW135" s="178"/>
      <c r="AX135" s="178"/>
      <c r="AY135" s="178"/>
      <c r="AZ135" s="178"/>
      <c r="BA135" s="178"/>
      <c r="BB135" s="178"/>
      <c r="BC135" s="178"/>
    </row>
    <row r="136" spans="2:55" s="40" customFormat="1" x14ac:dyDescent="0.2">
      <c r="B136" s="43"/>
      <c r="C136" s="43"/>
      <c r="D136" s="43"/>
      <c r="E136" s="43"/>
      <c r="F136" s="43"/>
      <c r="G136" s="48"/>
      <c r="H136" s="45"/>
      <c r="M136" s="178"/>
      <c r="N136" s="178"/>
      <c r="O136" s="178"/>
      <c r="P136" s="39"/>
      <c r="Q136" s="39"/>
      <c r="R136" s="39"/>
      <c r="S136" s="39"/>
      <c r="T136" s="76"/>
      <c r="U136" s="239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179"/>
      <c r="AM136" s="179"/>
      <c r="AN136" s="179"/>
      <c r="AO136" s="178"/>
      <c r="AP136" s="178"/>
      <c r="AQ136" s="178"/>
      <c r="AR136" s="178"/>
      <c r="AS136" s="178"/>
      <c r="AT136" s="178"/>
      <c r="AU136" s="178"/>
      <c r="AV136" s="178"/>
      <c r="AW136" s="178"/>
      <c r="AX136" s="178"/>
      <c r="AY136" s="178"/>
      <c r="AZ136" s="178"/>
      <c r="BA136" s="178"/>
      <c r="BB136" s="178"/>
      <c r="BC136" s="178"/>
    </row>
    <row r="137" spans="2:55" s="40" customFormat="1" x14ac:dyDescent="0.2">
      <c r="B137" s="43"/>
      <c r="C137" s="43"/>
      <c r="D137" s="43"/>
      <c r="E137" s="43"/>
      <c r="F137" s="43"/>
      <c r="G137" s="48"/>
      <c r="H137" s="45"/>
      <c r="M137" s="178"/>
      <c r="N137" s="178"/>
      <c r="O137" s="178"/>
      <c r="P137" s="39"/>
      <c r="Q137" s="39"/>
      <c r="R137" s="39"/>
      <c r="S137" s="39"/>
      <c r="T137" s="76"/>
      <c r="U137" s="239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179"/>
      <c r="AM137" s="179"/>
      <c r="AN137" s="179"/>
      <c r="AO137" s="178"/>
      <c r="AP137" s="178"/>
      <c r="AQ137" s="178"/>
      <c r="AR137" s="178"/>
      <c r="AS137" s="178"/>
      <c r="AT137" s="178"/>
      <c r="AU137" s="178"/>
      <c r="AV137" s="178"/>
      <c r="AW137" s="178"/>
      <c r="AX137" s="178"/>
      <c r="AY137" s="178"/>
      <c r="AZ137" s="178"/>
      <c r="BA137" s="178"/>
      <c r="BB137" s="178"/>
      <c r="BC137" s="178"/>
    </row>
    <row r="138" spans="2:55" s="40" customFormat="1" x14ac:dyDescent="0.2">
      <c r="B138" s="43"/>
      <c r="C138" s="43"/>
      <c r="D138" s="43"/>
      <c r="E138" s="43"/>
      <c r="F138" s="43"/>
      <c r="G138" s="48"/>
      <c r="H138" s="45"/>
      <c r="M138" s="178"/>
      <c r="N138" s="178"/>
      <c r="O138" s="178"/>
      <c r="P138" s="39"/>
      <c r="Q138" s="39"/>
      <c r="R138" s="39"/>
      <c r="S138" s="39"/>
      <c r="T138" s="76"/>
      <c r="U138" s="239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179"/>
      <c r="AM138" s="179"/>
      <c r="AN138" s="179"/>
      <c r="AO138" s="178"/>
      <c r="AP138" s="178"/>
      <c r="AQ138" s="178"/>
      <c r="AR138" s="178"/>
      <c r="AS138" s="178"/>
      <c r="AT138" s="178"/>
      <c r="AU138" s="178"/>
      <c r="AV138" s="178"/>
      <c r="AW138" s="178"/>
      <c r="AX138" s="178"/>
      <c r="AY138" s="178"/>
      <c r="AZ138" s="178"/>
      <c r="BA138" s="178"/>
      <c r="BB138" s="178"/>
      <c r="BC138" s="178"/>
    </row>
    <row r="139" spans="2:55" s="40" customFormat="1" x14ac:dyDescent="0.2">
      <c r="B139" s="43"/>
      <c r="C139" s="43"/>
      <c r="D139" s="43"/>
      <c r="E139" s="43"/>
      <c r="F139" s="43"/>
      <c r="G139" s="48"/>
      <c r="H139" s="45"/>
      <c r="M139" s="178"/>
      <c r="N139" s="178"/>
      <c r="O139" s="178"/>
      <c r="P139" s="39"/>
      <c r="Q139" s="39"/>
      <c r="R139" s="39"/>
      <c r="S139" s="39"/>
      <c r="T139" s="76"/>
      <c r="U139" s="239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179"/>
      <c r="AM139" s="179"/>
      <c r="AN139" s="179"/>
      <c r="AO139" s="178"/>
      <c r="AP139" s="178"/>
      <c r="AQ139" s="178"/>
      <c r="AR139" s="178"/>
      <c r="AS139" s="178"/>
      <c r="AT139" s="178"/>
      <c r="AU139" s="178"/>
      <c r="AV139" s="178"/>
      <c r="AW139" s="178"/>
      <c r="AX139" s="178"/>
      <c r="AY139" s="178"/>
      <c r="AZ139" s="178"/>
      <c r="BA139" s="178"/>
      <c r="BB139" s="178"/>
      <c r="BC139" s="178"/>
    </row>
    <row r="140" spans="2:55" s="40" customFormat="1" x14ac:dyDescent="0.2">
      <c r="B140" s="43"/>
      <c r="C140" s="43"/>
      <c r="D140" s="43"/>
      <c r="E140" s="43"/>
      <c r="F140" s="43"/>
      <c r="G140" s="48"/>
      <c r="H140" s="45"/>
      <c r="M140" s="178"/>
      <c r="N140" s="178"/>
      <c r="O140" s="178"/>
      <c r="P140" s="39"/>
      <c r="Q140" s="39"/>
      <c r="R140" s="39"/>
      <c r="S140" s="39"/>
      <c r="T140" s="76"/>
      <c r="U140" s="239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179"/>
      <c r="AM140" s="179"/>
      <c r="AN140" s="179"/>
      <c r="AO140" s="178"/>
      <c r="AP140" s="178"/>
      <c r="AQ140" s="178"/>
      <c r="AR140" s="178"/>
      <c r="AS140" s="178"/>
      <c r="AT140" s="178"/>
      <c r="AU140" s="178"/>
      <c r="AV140" s="178"/>
      <c r="AW140" s="178"/>
      <c r="AX140" s="178"/>
      <c r="AY140" s="178"/>
      <c r="AZ140" s="178"/>
      <c r="BA140" s="178"/>
      <c r="BB140" s="178"/>
      <c r="BC140" s="178"/>
    </row>
    <row r="141" spans="2:55" s="40" customFormat="1" x14ac:dyDescent="0.2">
      <c r="B141" s="43"/>
      <c r="C141" s="43"/>
      <c r="D141" s="43"/>
      <c r="E141" s="43"/>
      <c r="F141" s="43"/>
      <c r="G141" s="48"/>
      <c r="H141" s="45"/>
      <c r="M141" s="178"/>
      <c r="N141" s="178"/>
      <c r="O141" s="178"/>
      <c r="P141" s="39"/>
      <c r="Q141" s="39"/>
      <c r="R141" s="39"/>
      <c r="S141" s="39"/>
      <c r="T141" s="76"/>
      <c r="U141" s="239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179"/>
      <c r="AM141" s="179"/>
      <c r="AN141" s="179"/>
      <c r="AO141" s="178"/>
      <c r="AP141" s="178"/>
      <c r="AQ141" s="178"/>
      <c r="AR141" s="178"/>
      <c r="AS141" s="178"/>
      <c r="AT141" s="178"/>
      <c r="AU141" s="178"/>
      <c r="AV141" s="178"/>
      <c r="AW141" s="178"/>
      <c r="AX141" s="178"/>
      <c r="AY141" s="178"/>
      <c r="AZ141" s="178"/>
      <c r="BA141" s="178"/>
      <c r="BB141" s="178"/>
      <c r="BC141" s="178"/>
    </row>
    <row r="142" spans="2:55" s="40" customFormat="1" x14ac:dyDescent="0.2">
      <c r="B142" s="43"/>
      <c r="C142" s="43"/>
      <c r="D142" s="43"/>
      <c r="E142" s="43"/>
      <c r="F142" s="43"/>
      <c r="G142" s="48"/>
      <c r="H142" s="45"/>
      <c r="M142" s="178"/>
      <c r="N142" s="178"/>
      <c r="O142" s="178"/>
      <c r="P142" s="39"/>
      <c r="Q142" s="39"/>
      <c r="R142" s="39"/>
      <c r="S142" s="39"/>
      <c r="T142" s="76"/>
      <c r="U142" s="239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179"/>
      <c r="AM142" s="179"/>
      <c r="AN142" s="179"/>
      <c r="AO142" s="178"/>
      <c r="AP142" s="178"/>
      <c r="AQ142" s="178"/>
      <c r="AR142" s="178"/>
      <c r="AS142" s="178"/>
      <c r="AT142" s="178"/>
      <c r="AU142" s="178"/>
      <c r="AV142" s="178"/>
      <c r="AW142" s="178"/>
      <c r="AX142" s="178"/>
      <c r="AY142" s="178"/>
      <c r="AZ142" s="178"/>
      <c r="BA142" s="178"/>
      <c r="BB142" s="178"/>
      <c r="BC142" s="178"/>
    </row>
    <row r="143" spans="2:55" s="40" customFormat="1" x14ac:dyDescent="0.2">
      <c r="B143" s="43"/>
      <c r="C143" s="43"/>
      <c r="D143" s="43"/>
      <c r="E143" s="43"/>
      <c r="F143" s="43"/>
      <c r="G143" s="48"/>
      <c r="H143" s="45"/>
      <c r="M143" s="178"/>
      <c r="N143" s="178"/>
      <c r="O143" s="178"/>
      <c r="P143" s="39"/>
      <c r="Q143" s="39"/>
      <c r="R143" s="39"/>
      <c r="S143" s="39"/>
      <c r="T143" s="76"/>
      <c r="U143" s="239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179"/>
      <c r="AM143" s="179"/>
      <c r="AN143" s="179"/>
      <c r="AO143" s="178"/>
      <c r="AP143" s="178"/>
      <c r="AQ143" s="178"/>
      <c r="AR143" s="178"/>
      <c r="AS143" s="178"/>
      <c r="AT143" s="178"/>
      <c r="AU143" s="178"/>
      <c r="AV143" s="178"/>
      <c r="AW143" s="178"/>
      <c r="AX143" s="178"/>
      <c r="AY143" s="178"/>
      <c r="AZ143" s="178"/>
      <c r="BA143" s="178"/>
      <c r="BB143" s="178"/>
      <c r="BC143" s="178"/>
    </row>
    <row r="144" spans="2:55" s="40" customFormat="1" x14ac:dyDescent="0.2">
      <c r="B144" s="43"/>
      <c r="C144" s="43"/>
      <c r="D144" s="43"/>
      <c r="E144" s="43"/>
      <c r="F144" s="43"/>
      <c r="G144" s="48"/>
      <c r="H144" s="45"/>
      <c r="M144" s="178"/>
      <c r="N144" s="178"/>
      <c r="O144" s="178"/>
      <c r="P144" s="39"/>
      <c r="Q144" s="39"/>
      <c r="R144" s="39"/>
      <c r="S144" s="39"/>
      <c r="T144" s="76"/>
      <c r="U144" s="239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179"/>
      <c r="AM144" s="179"/>
      <c r="AN144" s="179"/>
      <c r="AO144" s="178"/>
      <c r="AP144" s="178"/>
      <c r="AQ144" s="178"/>
      <c r="AR144" s="178"/>
      <c r="AS144" s="178"/>
      <c r="AT144" s="178"/>
      <c r="AU144" s="178"/>
      <c r="AV144" s="178"/>
      <c r="AW144" s="178"/>
      <c r="AX144" s="178"/>
      <c r="AY144" s="178"/>
      <c r="AZ144" s="178"/>
      <c r="BA144" s="178"/>
      <c r="BB144" s="178"/>
      <c r="BC144" s="178"/>
    </row>
    <row r="145" spans="2:55" s="40" customFormat="1" x14ac:dyDescent="0.2">
      <c r="B145" s="43"/>
      <c r="C145" s="43"/>
      <c r="D145" s="43"/>
      <c r="E145" s="43"/>
      <c r="F145" s="43"/>
      <c r="G145" s="48"/>
      <c r="H145" s="45"/>
      <c r="M145" s="178"/>
      <c r="N145" s="178"/>
      <c r="O145" s="178"/>
      <c r="P145" s="39"/>
      <c r="Q145" s="39"/>
      <c r="R145" s="39"/>
      <c r="S145" s="39"/>
      <c r="T145" s="76"/>
      <c r="U145" s="239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179"/>
      <c r="AM145" s="179"/>
      <c r="AN145" s="179"/>
      <c r="AO145" s="178"/>
      <c r="AP145" s="178"/>
      <c r="AQ145" s="178"/>
      <c r="AR145" s="178"/>
      <c r="AS145" s="178"/>
      <c r="AT145" s="178"/>
      <c r="AU145" s="178"/>
      <c r="AV145" s="178"/>
      <c r="AW145" s="178"/>
      <c r="AX145" s="178"/>
      <c r="AY145" s="178"/>
      <c r="AZ145" s="178"/>
      <c r="BA145" s="178"/>
      <c r="BB145" s="178"/>
      <c r="BC145" s="178"/>
    </row>
    <row r="146" spans="2:55" s="40" customFormat="1" x14ac:dyDescent="0.2">
      <c r="B146" s="43"/>
      <c r="C146" s="43"/>
      <c r="D146" s="43"/>
      <c r="E146" s="43"/>
      <c r="F146" s="43"/>
      <c r="G146" s="48"/>
      <c r="H146" s="45"/>
      <c r="M146" s="178"/>
      <c r="N146" s="178"/>
      <c r="O146" s="178"/>
      <c r="P146" s="39"/>
      <c r="Q146" s="39"/>
      <c r="R146" s="39"/>
      <c r="S146" s="39"/>
      <c r="T146" s="76"/>
      <c r="U146" s="239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179"/>
      <c r="AM146" s="179"/>
      <c r="AN146" s="179"/>
      <c r="AO146" s="178"/>
      <c r="AP146" s="178"/>
      <c r="AQ146" s="178"/>
      <c r="AR146" s="178"/>
      <c r="AS146" s="178"/>
      <c r="AT146" s="178"/>
      <c r="AU146" s="178"/>
      <c r="AV146" s="178"/>
      <c r="AW146" s="178"/>
      <c r="AX146" s="178"/>
      <c r="AY146" s="178"/>
      <c r="AZ146" s="178"/>
      <c r="BA146" s="178"/>
      <c r="BB146" s="178"/>
      <c r="BC146" s="178"/>
    </row>
    <row r="147" spans="2:55" s="40" customFormat="1" x14ac:dyDescent="0.2">
      <c r="B147" s="43"/>
      <c r="C147" s="43"/>
      <c r="D147" s="43"/>
      <c r="E147" s="43"/>
      <c r="F147" s="43"/>
      <c r="G147" s="48"/>
      <c r="H147" s="45"/>
      <c r="M147" s="178"/>
      <c r="N147" s="178"/>
      <c r="O147" s="178"/>
      <c r="P147" s="39"/>
      <c r="Q147" s="39"/>
      <c r="R147" s="39"/>
      <c r="S147" s="39"/>
      <c r="T147" s="76"/>
      <c r="U147" s="239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179"/>
      <c r="AM147" s="179"/>
      <c r="AN147" s="179"/>
      <c r="AO147" s="178"/>
      <c r="AP147" s="178"/>
      <c r="AQ147" s="178"/>
      <c r="AR147" s="178"/>
      <c r="AS147" s="178"/>
      <c r="AT147" s="178"/>
      <c r="AU147" s="178"/>
      <c r="AV147" s="178"/>
      <c r="AW147" s="178"/>
      <c r="AX147" s="178"/>
      <c r="AY147" s="178"/>
      <c r="AZ147" s="178"/>
      <c r="BA147" s="178"/>
      <c r="BB147" s="178"/>
      <c r="BC147" s="178"/>
    </row>
    <row r="148" spans="2:55" s="40" customFormat="1" x14ac:dyDescent="0.2">
      <c r="B148" s="43"/>
      <c r="C148" s="43"/>
      <c r="D148" s="43"/>
      <c r="E148" s="43"/>
      <c r="F148" s="43"/>
      <c r="G148" s="48"/>
      <c r="H148" s="45"/>
      <c r="M148" s="178"/>
      <c r="N148" s="178"/>
      <c r="O148" s="178"/>
      <c r="P148" s="39"/>
      <c r="Q148" s="39"/>
      <c r="R148" s="39"/>
      <c r="S148" s="39"/>
      <c r="T148" s="76"/>
      <c r="U148" s="239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179"/>
      <c r="AM148" s="179"/>
      <c r="AN148" s="179"/>
      <c r="AO148" s="178"/>
      <c r="AP148" s="178"/>
      <c r="AQ148" s="178"/>
      <c r="AR148" s="178"/>
      <c r="AS148" s="178"/>
      <c r="AT148" s="178"/>
      <c r="AU148" s="178"/>
      <c r="AV148" s="178"/>
      <c r="AW148" s="178"/>
      <c r="AX148" s="178"/>
      <c r="AY148" s="178"/>
      <c r="AZ148" s="178"/>
      <c r="BA148" s="178"/>
      <c r="BB148" s="178"/>
      <c r="BC148" s="178"/>
    </row>
    <row r="149" spans="2:55" s="40" customFormat="1" x14ac:dyDescent="0.2">
      <c r="B149" s="43"/>
      <c r="C149" s="43"/>
      <c r="D149" s="43"/>
      <c r="E149" s="43"/>
      <c r="F149" s="43"/>
      <c r="G149" s="48"/>
      <c r="H149" s="45"/>
      <c r="M149" s="178"/>
      <c r="N149" s="178"/>
      <c r="O149" s="178"/>
      <c r="P149" s="39"/>
      <c r="Q149" s="39"/>
      <c r="R149" s="39"/>
      <c r="S149" s="39"/>
      <c r="T149" s="76"/>
      <c r="U149" s="239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179"/>
      <c r="AM149" s="179"/>
      <c r="AN149" s="179"/>
      <c r="AO149" s="178"/>
      <c r="AP149" s="178"/>
      <c r="AQ149" s="178"/>
      <c r="AR149" s="178"/>
      <c r="AS149" s="178"/>
      <c r="AT149" s="178"/>
      <c r="AU149" s="178"/>
      <c r="AV149" s="178"/>
      <c r="AW149" s="178"/>
      <c r="AX149" s="178"/>
      <c r="AY149" s="178"/>
      <c r="AZ149" s="178"/>
      <c r="BA149" s="178"/>
      <c r="BB149" s="178"/>
      <c r="BC149" s="178"/>
    </row>
    <row r="150" spans="2:55" s="40" customFormat="1" x14ac:dyDescent="0.2">
      <c r="B150" s="43"/>
      <c r="C150" s="43"/>
      <c r="D150" s="43"/>
      <c r="E150" s="43"/>
      <c r="F150" s="43"/>
      <c r="G150" s="48"/>
      <c r="H150" s="45"/>
      <c r="M150" s="178"/>
      <c r="N150" s="178"/>
      <c r="O150" s="178"/>
      <c r="P150" s="39"/>
      <c r="Q150" s="39"/>
      <c r="R150" s="39"/>
      <c r="S150" s="39"/>
      <c r="T150" s="76"/>
      <c r="U150" s="239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179"/>
      <c r="AM150" s="179"/>
      <c r="AN150" s="179"/>
      <c r="AO150" s="178"/>
      <c r="AP150" s="178"/>
      <c r="AQ150" s="178"/>
      <c r="AR150" s="178"/>
      <c r="AS150" s="178"/>
      <c r="AT150" s="178"/>
      <c r="AU150" s="178"/>
      <c r="AV150" s="178"/>
      <c r="AW150" s="178"/>
      <c r="AX150" s="178"/>
      <c r="AY150" s="178"/>
      <c r="AZ150" s="178"/>
      <c r="BA150" s="178"/>
      <c r="BB150" s="178"/>
      <c r="BC150" s="178"/>
    </row>
    <row r="151" spans="2:55" s="40" customFormat="1" x14ac:dyDescent="0.2">
      <c r="B151" s="43"/>
      <c r="C151" s="43"/>
      <c r="D151" s="43"/>
      <c r="E151" s="43"/>
      <c r="F151" s="43"/>
      <c r="G151" s="48"/>
      <c r="H151" s="45"/>
      <c r="M151" s="178"/>
      <c r="N151" s="178"/>
      <c r="O151" s="178"/>
      <c r="P151" s="39"/>
      <c r="Q151" s="39"/>
      <c r="R151" s="39"/>
      <c r="S151" s="39"/>
      <c r="T151" s="76"/>
      <c r="U151" s="239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179"/>
      <c r="AM151" s="179"/>
      <c r="AN151" s="179"/>
      <c r="AO151" s="178"/>
      <c r="AP151" s="178"/>
      <c r="AQ151" s="178"/>
      <c r="AR151" s="178"/>
      <c r="AS151" s="178"/>
      <c r="AT151" s="178"/>
      <c r="AU151" s="178"/>
      <c r="AV151" s="178"/>
      <c r="AW151" s="178"/>
      <c r="AX151" s="178"/>
      <c r="AY151" s="178"/>
      <c r="AZ151" s="178"/>
      <c r="BA151" s="178"/>
      <c r="BB151" s="178"/>
      <c r="BC151" s="178"/>
    </row>
    <row r="152" spans="2:55" s="40" customFormat="1" x14ac:dyDescent="0.2">
      <c r="B152" s="43"/>
      <c r="C152" s="43"/>
      <c r="D152" s="43"/>
      <c r="E152" s="43"/>
      <c r="F152" s="43"/>
      <c r="G152" s="48"/>
      <c r="H152" s="45"/>
      <c r="M152" s="178"/>
      <c r="N152" s="178"/>
      <c r="O152" s="178"/>
      <c r="P152" s="39"/>
      <c r="Q152" s="39"/>
      <c r="R152" s="39"/>
      <c r="S152" s="39"/>
      <c r="T152" s="76"/>
      <c r="U152" s="239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179"/>
      <c r="AM152" s="179"/>
      <c r="AN152" s="179"/>
      <c r="AO152" s="178"/>
      <c r="AP152" s="178"/>
      <c r="AQ152" s="178"/>
      <c r="AR152" s="178"/>
      <c r="AS152" s="178"/>
      <c r="AT152" s="178"/>
      <c r="AU152" s="178"/>
      <c r="AV152" s="178"/>
      <c r="AW152" s="178"/>
      <c r="AX152" s="178"/>
      <c r="AY152" s="178"/>
      <c r="AZ152" s="178"/>
      <c r="BA152" s="178"/>
      <c r="BB152" s="178"/>
      <c r="BC152" s="178"/>
    </row>
    <row r="153" spans="2:55" s="40" customFormat="1" x14ac:dyDescent="0.2">
      <c r="B153" s="43"/>
      <c r="C153" s="43"/>
      <c r="D153" s="43"/>
      <c r="E153" s="43"/>
      <c r="F153" s="43"/>
      <c r="G153" s="48"/>
      <c r="H153" s="45"/>
      <c r="M153" s="178"/>
      <c r="N153" s="178"/>
      <c r="O153" s="178"/>
      <c r="P153" s="39"/>
      <c r="Q153" s="39"/>
      <c r="R153" s="39"/>
      <c r="S153" s="39"/>
      <c r="T153" s="76"/>
      <c r="U153" s="239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179"/>
      <c r="AM153" s="179"/>
      <c r="AN153" s="179"/>
      <c r="AO153" s="178"/>
      <c r="AP153" s="178"/>
      <c r="AQ153" s="178"/>
      <c r="AR153" s="178"/>
      <c r="AS153" s="178"/>
      <c r="AT153" s="178"/>
      <c r="AU153" s="178"/>
      <c r="AV153" s="178"/>
      <c r="AW153" s="178"/>
      <c r="AX153" s="178"/>
      <c r="AY153" s="178"/>
      <c r="AZ153" s="178"/>
      <c r="BA153" s="178"/>
      <c r="BB153" s="178"/>
      <c r="BC153" s="178"/>
    </row>
    <row r="154" spans="2:55" s="40" customFormat="1" x14ac:dyDescent="0.2">
      <c r="B154" s="43"/>
      <c r="C154" s="43"/>
      <c r="D154" s="43"/>
      <c r="E154" s="43"/>
      <c r="F154" s="43"/>
      <c r="G154" s="48"/>
      <c r="H154" s="45"/>
      <c r="M154" s="178"/>
      <c r="N154" s="178"/>
      <c r="O154" s="178"/>
      <c r="P154" s="39"/>
      <c r="Q154" s="39"/>
      <c r="R154" s="39"/>
      <c r="S154" s="39"/>
      <c r="T154" s="76"/>
      <c r="U154" s="239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179"/>
      <c r="AM154" s="179"/>
      <c r="AN154" s="179"/>
      <c r="AO154" s="178"/>
      <c r="AP154" s="178"/>
      <c r="AQ154" s="178"/>
      <c r="AR154" s="178"/>
      <c r="AS154" s="178"/>
      <c r="AT154" s="178"/>
      <c r="AU154" s="178"/>
      <c r="AV154" s="178"/>
      <c r="AW154" s="178"/>
      <c r="AX154" s="178"/>
      <c r="AY154" s="178"/>
      <c r="AZ154" s="178"/>
      <c r="BA154" s="178"/>
      <c r="BB154" s="178"/>
      <c r="BC154" s="178"/>
    </row>
    <row r="155" spans="2:55" s="40" customFormat="1" x14ac:dyDescent="0.2">
      <c r="B155" s="43"/>
      <c r="C155" s="43"/>
      <c r="D155" s="43"/>
      <c r="E155" s="43"/>
      <c r="F155" s="43"/>
      <c r="G155" s="48"/>
      <c r="H155" s="45"/>
      <c r="M155" s="178"/>
      <c r="N155" s="178"/>
      <c r="O155" s="178"/>
      <c r="P155" s="39"/>
      <c r="Q155" s="39"/>
      <c r="R155" s="39"/>
      <c r="S155" s="39"/>
      <c r="T155" s="76"/>
      <c r="U155" s="239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179"/>
      <c r="AM155" s="179"/>
      <c r="AN155" s="179"/>
      <c r="AO155" s="178"/>
      <c r="AP155" s="178"/>
      <c r="AQ155" s="178"/>
      <c r="AR155" s="178"/>
      <c r="AS155" s="178"/>
      <c r="AT155" s="178"/>
      <c r="AU155" s="178"/>
      <c r="AV155" s="178"/>
      <c r="AW155" s="178"/>
      <c r="AX155" s="178"/>
      <c r="AY155" s="178"/>
      <c r="AZ155" s="178"/>
      <c r="BA155" s="178"/>
      <c r="BB155" s="178"/>
      <c r="BC155" s="178"/>
    </row>
    <row r="156" spans="2:55" s="40" customFormat="1" x14ac:dyDescent="0.2">
      <c r="B156" s="43"/>
      <c r="C156" s="43"/>
      <c r="D156" s="43"/>
      <c r="E156" s="43"/>
      <c r="F156" s="43"/>
      <c r="G156" s="48"/>
      <c r="H156" s="45"/>
      <c r="M156" s="178"/>
      <c r="N156" s="178"/>
      <c r="O156" s="178"/>
      <c r="P156" s="39"/>
      <c r="Q156" s="39"/>
      <c r="R156" s="39"/>
      <c r="S156" s="39"/>
      <c r="T156" s="76"/>
      <c r="U156" s="239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179"/>
      <c r="AM156" s="179"/>
      <c r="AN156" s="179"/>
      <c r="AO156" s="178"/>
      <c r="AP156" s="178"/>
      <c r="AQ156" s="178"/>
      <c r="AR156" s="178"/>
      <c r="AS156" s="178"/>
      <c r="AT156" s="178"/>
      <c r="AU156" s="178"/>
      <c r="AV156" s="178"/>
      <c r="AW156" s="178"/>
      <c r="AX156" s="178"/>
      <c r="AY156" s="178"/>
      <c r="AZ156" s="178"/>
      <c r="BA156" s="178"/>
      <c r="BB156" s="178"/>
      <c r="BC156" s="178"/>
    </row>
    <row r="157" spans="2:55" s="40" customFormat="1" x14ac:dyDescent="0.2">
      <c r="B157" s="43"/>
      <c r="C157" s="43"/>
      <c r="D157" s="43"/>
      <c r="E157" s="43"/>
      <c r="F157" s="43"/>
      <c r="G157" s="48"/>
      <c r="H157" s="45"/>
      <c r="M157" s="178"/>
      <c r="N157" s="178"/>
      <c r="O157" s="178"/>
      <c r="P157" s="39"/>
      <c r="Q157" s="39"/>
      <c r="R157" s="39"/>
      <c r="S157" s="39"/>
      <c r="T157" s="76"/>
      <c r="U157" s="239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179"/>
      <c r="AM157" s="179"/>
      <c r="AN157" s="179"/>
      <c r="AO157" s="178"/>
      <c r="AP157" s="178"/>
      <c r="AQ157" s="178"/>
      <c r="AR157" s="178"/>
      <c r="AS157" s="178"/>
      <c r="AT157" s="178"/>
      <c r="AU157" s="178"/>
      <c r="AV157" s="178"/>
      <c r="AW157" s="178"/>
      <c r="AX157" s="178"/>
      <c r="AY157" s="178"/>
      <c r="AZ157" s="178"/>
      <c r="BA157" s="178"/>
      <c r="BB157" s="178"/>
      <c r="BC157" s="178"/>
    </row>
    <row r="158" spans="2:55" s="40" customFormat="1" x14ac:dyDescent="0.2">
      <c r="B158" s="43"/>
      <c r="C158" s="43"/>
      <c r="D158" s="43"/>
      <c r="E158" s="43"/>
      <c r="F158" s="43"/>
      <c r="G158" s="48"/>
      <c r="H158" s="45"/>
      <c r="M158" s="178"/>
      <c r="N158" s="178"/>
      <c r="O158" s="178"/>
      <c r="P158" s="39"/>
      <c r="Q158" s="39"/>
      <c r="R158" s="39"/>
      <c r="S158" s="39"/>
      <c r="T158" s="76"/>
      <c r="U158" s="239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179"/>
      <c r="AM158" s="179"/>
      <c r="AN158" s="179"/>
      <c r="AO158" s="178"/>
      <c r="AP158" s="178"/>
      <c r="AQ158" s="178"/>
      <c r="AR158" s="178"/>
      <c r="AS158" s="178"/>
      <c r="AT158" s="178"/>
      <c r="AU158" s="178"/>
      <c r="AV158" s="178"/>
      <c r="AW158" s="178"/>
      <c r="AX158" s="178"/>
      <c r="AY158" s="178"/>
      <c r="AZ158" s="178"/>
      <c r="BA158" s="178"/>
      <c r="BB158" s="178"/>
      <c r="BC158" s="178"/>
    </row>
    <row r="159" spans="2:55" s="40" customFormat="1" x14ac:dyDescent="0.2">
      <c r="B159" s="43"/>
      <c r="C159" s="43"/>
      <c r="D159" s="43"/>
      <c r="E159" s="43"/>
      <c r="F159" s="43"/>
      <c r="G159" s="48"/>
      <c r="H159" s="45"/>
      <c r="M159" s="178"/>
      <c r="N159" s="178"/>
      <c r="O159" s="178"/>
      <c r="P159" s="39"/>
      <c r="Q159" s="39"/>
      <c r="R159" s="39"/>
      <c r="S159" s="39"/>
      <c r="T159" s="76"/>
      <c r="U159" s="239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179"/>
      <c r="AM159" s="179"/>
      <c r="AN159" s="179"/>
      <c r="AO159" s="178"/>
      <c r="AP159" s="178"/>
      <c r="AQ159" s="178"/>
      <c r="AR159" s="178"/>
      <c r="AS159" s="178"/>
      <c r="AT159" s="178"/>
      <c r="AU159" s="178"/>
      <c r="AV159" s="178"/>
      <c r="AW159" s="178"/>
      <c r="AX159" s="178"/>
      <c r="AY159" s="178"/>
      <c r="AZ159" s="178"/>
      <c r="BA159" s="178"/>
      <c r="BB159" s="178"/>
      <c r="BC159" s="178"/>
    </row>
    <row r="160" spans="2:55" s="40" customFormat="1" x14ac:dyDescent="0.2">
      <c r="B160" s="43"/>
      <c r="C160" s="43"/>
      <c r="D160" s="43"/>
      <c r="E160" s="43"/>
      <c r="F160" s="43"/>
      <c r="G160" s="48"/>
      <c r="H160" s="45"/>
      <c r="M160" s="178"/>
      <c r="N160" s="178"/>
      <c r="O160" s="178"/>
      <c r="P160" s="39"/>
      <c r="Q160" s="39"/>
      <c r="R160" s="39"/>
      <c r="S160" s="39"/>
      <c r="T160" s="76"/>
      <c r="U160" s="239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179"/>
      <c r="AM160" s="179"/>
      <c r="AN160" s="179"/>
      <c r="AO160" s="178"/>
      <c r="AP160" s="178"/>
      <c r="AQ160" s="178"/>
      <c r="AR160" s="178"/>
      <c r="AS160" s="178"/>
      <c r="AT160" s="178"/>
      <c r="AU160" s="178"/>
      <c r="AV160" s="178"/>
      <c r="AW160" s="178"/>
      <c r="AX160" s="178"/>
      <c r="AY160" s="178"/>
      <c r="AZ160" s="178"/>
      <c r="BA160" s="178"/>
      <c r="BB160" s="178"/>
      <c r="BC160" s="178"/>
    </row>
    <row r="161" spans="2:55" s="40" customFormat="1" x14ac:dyDescent="0.2">
      <c r="B161" s="43"/>
      <c r="C161" s="43"/>
      <c r="D161" s="43"/>
      <c r="E161" s="43"/>
      <c r="F161" s="43"/>
      <c r="G161" s="48"/>
      <c r="H161" s="45"/>
      <c r="M161" s="178"/>
      <c r="N161" s="178"/>
      <c r="O161" s="178"/>
      <c r="P161" s="39"/>
      <c r="Q161" s="39"/>
      <c r="R161" s="39"/>
      <c r="S161" s="39"/>
      <c r="T161" s="76"/>
      <c r="U161" s="239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179"/>
      <c r="AM161" s="179"/>
      <c r="AN161" s="179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  <c r="BA161" s="178"/>
      <c r="BB161" s="178"/>
      <c r="BC161" s="178"/>
    </row>
    <row r="162" spans="2:55" s="40" customFormat="1" x14ac:dyDescent="0.2">
      <c r="B162" s="43"/>
      <c r="C162" s="43"/>
      <c r="D162" s="43"/>
      <c r="E162" s="43"/>
      <c r="F162" s="43"/>
      <c r="G162" s="48"/>
      <c r="H162" s="45"/>
      <c r="M162" s="178"/>
      <c r="N162" s="178"/>
      <c r="O162" s="178"/>
      <c r="P162" s="39"/>
      <c r="Q162" s="39"/>
      <c r="R162" s="39"/>
      <c r="S162" s="39"/>
      <c r="T162" s="76"/>
      <c r="U162" s="239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179"/>
      <c r="AM162" s="179"/>
      <c r="AN162" s="179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  <c r="BA162" s="178"/>
      <c r="BB162" s="178"/>
      <c r="BC162" s="178"/>
    </row>
    <row r="163" spans="2:55" s="40" customFormat="1" x14ac:dyDescent="0.2">
      <c r="B163" s="43"/>
      <c r="C163" s="43"/>
      <c r="D163" s="43"/>
      <c r="E163" s="43"/>
      <c r="F163" s="43"/>
      <c r="G163" s="48"/>
      <c r="H163" s="45"/>
      <c r="M163" s="178"/>
      <c r="N163" s="178"/>
      <c r="O163" s="178"/>
      <c r="P163" s="39"/>
      <c r="Q163" s="39"/>
      <c r="R163" s="39"/>
      <c r="S163" s="39"/>
      <c r="T163" s="76"/>
      <c r="U163" s="239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179"/>
      <c r="AM163" s="179"/>
      <c r="AN163" s="179"/>
      <c r="AO163" s="178"/>
      <c r="AP163" s="178"/>
      <c r="AQ163" s="178"/>
      <c r="AR163" s="178"/>
      <c r="AS163" s="178"/>
      <c r="AT163" s="178"/>
      <c r="AU163" s="178"/>
      <c r="AV163" s="178"/>
      <c r="AW163" s="178"/>
      <c r="AX163" s="178"/>
      <c r="AY163" s="178"/>
      <c r="AZ163" s="178"/>
      <c r="BA163" s="178"/>
      <c r="BB163" s="178"/>
      <c r="BC163" s="178"/>
    </row>
    <row r="164" spans="2:55" s="40" customFormat="1" x14ac:dyDescent="0.2">
      <c r="B164" s="43"/>
      <c r="C164" s="43"/>
      <c r="D164" s="43"/>
      <c r="E164" s="43"/>
      <c r="F164" s="43"/>
      <c r="G164" s="48"/>
      <c r="H164" s="45"/>
      <c r="M164" s="178"/>
      <c r="N164" s="178"/>
      <c r="O164" s="178"/>
      <c r="P164" s="39"/>
      <c r="Q164" s="39"/>
      <c r="R164" s="39"/>
      <c r="S164" s="39"/>
      <c r="T164" s="76"/>
      <c r="U164" s="239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179"/>
      <c r="AM164" s="179"/>
      <c r="AN164" s="179"/>
      <c r="AO164" s="178"/>
      <c r="AP164" s="178"/>
      <c r="AQ164" s="178"/>
      <c r="AR164" s="178"/>
      <c r="AS164" s="178"/>
      <c r="AT164" s="178"/>
      <c r="AU164" s="178"/>
      <c r="AV164" s="178"/>
      <c r="AW164" s="178"/>
      <c r="AX164" s="178"/>
      <c r="AY164" s="178"/>
      <c r="AZ164" s="178"/>
      <c r="BA164" s="178"/>
      <c r="BB164" s="178"/>
      <c r="BC164" s="178"/>
    </row>
    <row r="165" spans="2:55" s="40" customFormat="1" x14ac:dyDescent="0.2">
      <c r="B165" s="43"/>
      <c r="C165" s="43"/>
      <c r="D165" s="43"/>
      <c r="E165" s="43"/>
      <c r="F165" s="43"/>
      <c r="G165" s="48"/>
      <c r="H165" s="45"/>
      <c r="M165" s="178"/>
      <c r="N165" s="178"/>
      <c r="O165" s="178"/>
      <c r="P165" s="39"/>
      <c r="Q165" s="39"/>
      <c r="R165" s="39"/>
      <c r="S165" s="39"/>
      <c r="T165" s="76"/>
      <c r="U165" s="239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179"/>
      <c r="AM165" s="179"/>
      <c r="AN165" s="179"/>
      <c r="AO165" s="178"/>
      <c r="AP165" s="178"/>
      <c r="AQ165" s="178"/>
      <c r="AR165" s="178"/>
      <c r="AS165" s="178"/>
      <c r="AT165" s="178"/>
      <c r="AU165" s="178"/>
      <c r="AV165" s="178"/>
      <c r="AW165" s="178"/>
      <c r="AX165" s="178"/>
      <c r="AY165" s="178"/>
      <c r="AZ165" s="178"/>
      <c r="BA165" s="178"/>
      <c r="BB165" s="178"/>
      <c r="BC165" s="178"/>
    </row>
    <row r="166" spans="2:55" s="40" customFormat="1" x14ac:dyDescent="0.2">
      <c r="B166" s="43"/>
      <c r="C166" s="43"/>
      <c r="D166" s="43"/>
      <c r="E166" s="43"/>
      <c r="F166" s="43"/>
      <c r="G166" s="48"/>
      <c r="H166" s="45"/>
      <c r="M166" s="178"/>
      <c r="N166" s="178"/>
      <c r="O166" s="178"/>
      <c r="P166" s="39"/>
      <c r="Q166" s="39"/>
      <c r="R166" s="39"/>
      <c r="S166" s="39"/>
      <c r="T166" s="76"/>
      <c r="U166" s="239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179"/>
      <c r="AM166" s="179"/>
      <c r="AN166" s="179"/>
      <c r="AO166" s="178"/>
      <c r="AP166" s="178"/>
      <c r="AQ166" s="178"/>
      <c r="AR166" s="178"/>
      <c r="AS166" s="178"/>
      <c r="AT166" s="178"/>
      <c r="AU166" s="178"/>
      <c r="AV166" s="178"/>
      <c r="AW166" s="178"/>
      <c r="AX166" s="178"/>
      <c r="AY166" s="178"/>
      <c r="AZ166" s="178"/>
      <c r="BA166" s="178"/>
      <c r="BB166" s="178"/>
      <c r="BC166" s="178"/>
    </row>
    <row r="167" spans="2:55" s="40" customFormat="1" x14ac:dyDescent="0.2">
      <c r="B167" s="43"/>
      <c r="C167" s="43"/>
      <c r="D167" s="43"/>
      <c r="E167" s="43"/>
      <c r="F167" s="43"/>
      <c r="G167" s="48"/>
      <c r="H167" s="45"/>
      <c r="M167" s="178"/>
      <c r="N167" s="178"/>
      <c r="O167" s="178"/>
      <c r="P167" s="39"/>
      <c r="Q167" s="39"/>
      <c r="R167" s="39"/>
      <c r="S167" s="39"/>
      <c r="T167" s="76"/>
      <c r="U167" s="239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179"/>
      <c r="AM167" s="179"/>
      <c r="AN167" s="179"/>
      <c r="AO167" s="178"/>
      <c r="AP167" s="178"/>
      <c r="AQ167" s="178"/>
      <c r="AR167" s="178"/>
      <c r="AS167" s="178"/>
      <c r="AT167" s="178"/>
      <c r="AU167" s="178"/>
      <c r="AV167" s="178"/>
      <c r="AW167" s="178"/>
      <c r="AX167" s="178"/>
      <c r="AY167" s="178"/>
      <c r="AZ167" s="178"/>
      <c r="BA167" s="178"/>
      <c r="BB167" s="178"/>
      <c r="BC167" s="178"/>
    </row>
    <row r="168" spans="2:55" s="40" customFormat="1" x14ac:dyDescent="0.2">
      <c r="B168" s="43"/>
      <c r="C168" s="43"/>
      <c r="D168" s="43"/>
      <c r="E168" s="43"/>
      <c r="F168" s="43"/>
      <c r="G168" s="48"/>
      <c r="H168" s="45"/>
      <c r="M168" s="178"/>
      <c r="N168" s="178"/>
      <c r="O168" s="178"/>
      <c r="P168" s="39"/>
      <c r="Q168" s="39"/>
      <c r="R168" s="39"/>
      <c r="S168" s="39"/>
      <c r="T168" s="76"/>
      <c r="U168" s="239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179"/>
      <c r="AM168" s="179"/>
      <c r="AN168" s="179"/>
      <c r="AO168" s="178"/>
      <c r="AP168" s="178"/>
      <c r="AQ168" s="178"/>
      <c r="AR168" s="178"/>
      <c r="AS168" s="178"/>
      <c r="AT168" s="178"/>
      <c r="AU168" s="178"/>
      <c r="AV168" s="178"/>
      <c r="AW168" s="178"/>
      <c r="AX168" s="178"/>
      <c r="AY168" s="178"/>
      <c r="AZ168" s="178"/>
      <c r="BA168" s="178"/>
      <c r="BB168" s="178"/>
      <c r="BC168" s="178"/>
    </row>
    <row r="169" spans="2:55" s="40" customFormat="1" x14ac:dyDescent="0.2">
      <c r="B169" s="43"/>
      <c r="C169" s="43"/>
      <c r="D169" s="43"/>
      <c r="E169" s="43"/>
      <c r="F169" s="43"/>
      <c r="G169" s="48"/>
      <c r="H169" s="45"/>
      <c r="M169" s="178"/>
      <c r="N169" s="178"/>
      <c r="O169" s="178"/>
      <c r="P169" s="39"/>
      <c r="Q169" s="39"/>
      <c r="R169" s="39"/>
      <c r="S169" s="39"/>
      <c r="T169" s="76"/>
      <c r="U169" s="239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179"/>
      <c r="AM169" s="179"/>
      <c r="AN169" s="179"/>
      <c r="AO169" s="178"/>
      <c r="AP169" s="178"/>
      <c r="AQ169" s="178"/>
      <c r="AR169" s="178"/>
      <c r="AS169" s="178"/>
      <c r="AT169" s="178"/>
      <c r="AU169" s="178"/>
      <c r="AV169" s="178"/>
      <c r="AW169" s="178"/>
      <c r="AX169" s="178"/>
      <c r="AY169" s="178"/>
      <c r="AZ169" s="178"/>
      <c r="BA169" s="178"/>
      <c r="BB169" s="178"/>
      <c r="BC169" s="178"/>
    </row>
    <row r="170" spans="2:55" s="40" customFormat="1" x14ac:dyDescent="0.2">
      <c r="B170" s="43"/>
      <c r="C170" s="43"/>
      <c r="D170" s="43"/>
      <c r="E170" s="43"/>
      <c r="F170" s="43"/>
      <c r="G170" s="48"/>
      <c r="H170" s="45"/>
      <c r="M170" s="178"/>
      <c r="N170" s="178"/>
      <c r="O170" s="178"/>
      <c r="P170" s="39"/>
      <c r="Q170" s="39"/>
      <c r="R170" s="39"/>
      <c r="S170" s="39"/>
      <c r="T170" s="76"/>
      <c r="U170" s="239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179"/>
      <c r="AM170" s="179"/>
      <c r="AN170" s="179"/>
      <c r="AO170" s="178"/>
      <c r="AP170" s="178"/>
      <c r="AQ170" s="178"/>
      <c r="AR170" s="178"/>
      <c r="AS170" s="178"/>
      <c r="AT170" s="178"/>
      <c r="AU170" s="178"/>
      <c r="AV170" s="178"/>
      <c r="AW170" s="178"/>
      <c r="AX170" s="178"/>
      <c r="AY170" s="178"/>
      <c r="AZ170" s="178"/>
      <c r="BA170" s="178"/>
      <c r="BB170" s="178"/>
      <c r="BC170" s="178"/>
    </row>
    <row r="171" spans="2:55" s="40" customFormat="1" x14ac:dyDescent="0.2">
      <c r="B171" s="43"/>
      <c r="C171" s="43"/>
      <c r="D171" s="43"/>
      <c r="E171" s="43"/>
      <c r="F171" s="43"/>
      <c r="G171" s="48"/>
      <c r="H171" s="45"/>
      <c r="M171" s="178"/>
      <c r="N171" s="178"/>
      <c r="O171" s="178"/>
      <c r="P171" s="39"/>
      <c r="Q171" s="39"/>
      <c r="R171" s="39"/>
      <c r="S171" s="39"/>
      <c r="T171" s="76"/>
      <c r="U171" s="239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179"/>
      <c r="AM171" s="179"/>
      <c r="AN171" s="179"/>
      <c r="AO171" s="178"/>
      <c r="AP171" s="178"/>
      <c r="AQ171" s="178"/>
      <c r="AR171" s="178"/>
      <c r="AS171" s="178"/>
      <c r="AT171" s="178"/>
      <c r="AU171" s="178"/>
      <c r="AV171" s="178"/>
      <c r="AW171" s="178"/>
      <c r="AX171" s="178"/>
      <c r="AY171" s="178"/>
      <c r="AZ171" s="178"/>
      <c r="BA171" s="178"/>
      <c r="BB171" s="178"/>
      <c r="BC171" s="178"/>
    </row>
    <row r="172" spans="2:55" s="40" customFormat="1" x14ac:dyDescent="0.2">
      <c r="B172" s="43"/>
      <c r="C172" s="43"/>
      <c r="D172" s="43"/>
      <c r="E172" s="43"/>
      <c r="F172" s="43"/>
      <c r="G172" s="48"/>
      <c r="H172" s="45"/>
      <c r="M172" s="178"/>
      <c r="N172" s="178"/>
      <c r="O172" s="178"/>
      <c r="P172" s="39"/>
      <c r="Q172" s="39"/>
      <c r="R172" s="39"/>
      <c r="S172" s="39"/>
      <c r="T172" s="76"/>
      <c r="U172" s="239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179"/>
      <c r="AM172" s="179"/>
      <c r="AN172" s="179"/>
      <c r="AO172" s="178"/>
      <c r="AP172" s="178"/>
      <c r="AQ172" s="178"/>
      <c r="AR172" s="178"/>
      <c r="AS172" s="178"/>
      <c r="AT172" s="178"/>
      <c r="AU172" s="178"/>
      <c r="AV172" s="178"/>
      <c r="AW172" s="178"/>
      <c r="AX172" s="178"/>
      <c r="AY172" s="178"/>
      <c r="AZ172" s="178"/>
      <c r="BA172" s="178"/>
      <c r="BB172" s="178"/>
      <c r="BC172" s="178"/>
    </row>
    <row r="173" spans="2:55" s="40" customFormat="1" x14ac:dyDescent="0.2">
      <c r="B173" s="43"/>
      <c r="C173" s="43"/>
      <c r="D173" s="43"/>
      <c r="E173" s="43"/>
      <c r="F173" s="43"/>
      <c r="G173" s="48"/>
      <c r="H173" s="45"/>
      <c r="M173" s="178"/>
      <c r="N173" s="178"/>
      <c r="O173" s="178"/>
      <c r="P173" s="39"/>
      <c r="Q173" s="39"/>
      <c r="R173" s="39"/>
      <c r="S173" s="39"/>
      <c r="T173" s="76"/>
      <c r="U173" s="239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179"/>
      <c r="AM173" s="179"/>
      <c r="AN173" s="179"/>
      <c r="AO173" s="178"/>
      <c r="AP173" s="178"/>
      <c r="AQ173" s="178"/>
      <c r="AR173" s="178"/>
      <c r="AS173" s="178"/>
      <c r="AT173" s="178"/>
      <c r="AU173" s="178"/>
      <c r="AV173" s="178"/>
      <c r="AW173" s="178"/>
      <c r="AX173" s="178"/>
      <c r="AY173" s="178"/>
      <c r="AZ173" s="178"/>
      <c r="BA173" s="178"/>
      <c r="BB173" s="178"/>
      <c r="BC173" s="178"/>
    </row>
    <row r="174" spans="2:55" s="40" customFormat="1" x14ac:dyDescent="0.2">
      <c r="B174" s="43"/>
      <c r="C174" s="43"/>
      <c r="D174" s="43"/>
      <c r="E174" s="43"/>
      <c r="F174" s="43"/>
      <c r="G174" s="48"/>
      <c r="H174" s="45"/>
      <c r="M174" s="178"/>
      <c r="N174" s="178"/>
      <c r="O174" s="178"/>
      <c r="P174" s="39"/>
      <c r="Q174" s="39"/>
      <c r="R174" s="39"/>
      <c r="S174" s="39"/>
      <c r="T174" s="76"/>
      <c r="U174" s="239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179"/>
      <c r="AM174" s="179"/>
      <c r="AN174" s="179"/>
      <c r="AO174" s="178"/>
      <c r="AP174" s="178"/>
      <c r="AQ174" s="178"/>
      <c r="AR174" s="178"/>
      <c r="AS174" s="178"/>
      <c r="AT174" s="178"/>
      <c r="AU174" s="178"/>
      <c r="AV174" s="178"/>
      <c r="AW174" s="178"/>
      <c r="AX174" s="178"/>
      <c r="AY174" s="178"/>
      <c r="AZ174" s="178"/>
      <c r="BA174" s="178"/>
      <c r="BB174" s="178"/>
      <c r="BC174" s="178"/>
    </row>
    <row r="175" spans="2:55" s="40" customFormat="1" x14ac:dyDescent="0.2">
      <c r="B175" s="43"/>
      <c r="C175" s="43"/>
      <c r="D175" s="43"/>
      <c r="E175" s="43"/>
      <c r="F175" s="43"/>
      <c r="G175" s="48"/>
      <c r="H175" s="45"/>
      <c r="M175" s="178"/>
      <c r="N175" s="178"/>
      <c r="O175" s="178"/>
      <c r="P175" s="39"/>
      <c r="Q175" s="39"/>
      <c r="R175" s="39"/>
      <c r="S175" s="39"/>
      <c r="T175" s="76"/>
      <c r="U175" s="239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179"/>
      <c r="AM175" s="179"/>
      <c r="AN175" s="179"/>
      <c r="AO175" s="178"/>
      <c r="AP175" s="178"/>
      <c r="AQ175" s="178"/>
      <c r="AR175" s="178"/>
      <c r="AS175" s="178"/>
      <c r="AT175" s="178"/>
      <c r="AU175" s="178"/>
      <c r="AV175" s="178"/>
      <c r="AW175" s="178"/>
      <c r="AX175" s="178"/>
      <c r="AY175" s="178"/>
      <c r="AZ175" s="178"/>
      <c r="BA175" s="178"/>
      <c r="BB175" s="178"/>
      <c r="BC175" s="178"/>
    </row>
    <row r="176" spans="2:55" s="40" customFormat="1" x14ac:dyDescent="0.2">
      <c r="B176" s="43"/>
      <c r="C176" s="43"/>
      <c r="D176" s="43"/>
      <c r="E176" s="43"/>
      <c r="F176" s="43"/>
      <c r="G176" s="48"/>
      <c r="H176" s="45"/>
      <c r="M176" s="178"/>
      <c r="N176" s="178"/>
      <c r="O176" s="178"/>
      <c r="P176" s="39"/>
      <c r="Q176" s="39"/>
      <c r="R176" s="39"/>
      <c r="S176" s="39"/>
      <c r="T176" s="76"/>
      <c r="U176" s="239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179"/>
      <c r="AM176" s="179"/>
      <c r="AN176" s="179"/>
      <c r="AO176" s="178"/>
      <c r="AP176" s="178"/>
      <c r="AQ176" s="178"/>
      <c r="AR176" s="178"/>
      <c r="AS176" s="178"/>
      <c r="AT176" s="178"/>
      <c r="AU176" s="178"/>
      <c r="AV176" s="178"/>
      <c r="AW176" s="178"/>
      <c r="AX176" s="178"/>
      <c r="AY176" s="178"/>
      <c r="AZ176" s="178"/>
      <c r="BA176" s="178"/>
      <c r="BB176" s="178"/>
      <c r="BC176" s="178"/>
    </row>
    <row r="177" spans="2:55" s="40" customFormat="1" x14ac:dyDescent="0.2">
      <c r="B177" s="43"/>
      <c r="C177" s="43"/>
      <c r="D177" s="43"/>
      <c r="E177" s="43"/>
      <c r="F177" s="43"/>
      <c r="G177" s="48"/>
      <c r="H177" s="45"/>
      <c r="M177" s="178"/>
      <c r="N177" s="178"/>
      <c r="O177" s="178"/>
      <c r="P177" s="39"/>
      <c r="Q177" s="39"/>
      <c r="R177" s="39"/>
      <c r="S177" s="39"/>
      <c r="T177" s="76"/>
      <c r="U177" s="239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179"/>
      <c r="AM177" s="179"/>
      <c r="AN177" s="179"/>
      <c r="AO177" s="178"/>
      <c r="AP177" s="178"/>
      <c r="AQ177" s="178"/>
      <c r="AR177" s="178"/>
      <c r="AS177" s="178"/>
      <c r="AT177" s="178"/>
      <c r="AU177" s="178"/>
      <c r="AV177" s="178"/>
      <c r="AW177" s="178"/>
      <c r="AX177" s="178"/>
      <c r="AY177" s="178"/>
      <c r="AZ177" s="178"/>
      <c r="BA177" s="178"/>
      <c r="BB177" s="178"/>
      <c r="BC177" s="178"/>
    </row>
    <row r="178" spans="2:55" s="40" customFormat="1" x14ac:dyDescent="0.2">
      <c r="B178" s="43"/>
      <c r="C178" s="43"/>
      <c r="D178" s="43"/>
      <c r="E178" s="43"/>
      <c r="F178" s="43"/>
      <c r="G178" s="48"/>
      <c r="H178" s="45"/>
      <c r="M178" s="178"/>
      <c r="N178" s="178"/>
      <c r="O178" s="178"/>
      <c r="P178" s="39"/>
      <c r="Q178" s="39"/>
      <c r="R178" s="39"/>
      <c r="S178" s="39"/>
      <c r="T178" s="76"/>
      <c r="U178" s="239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179"/>
      <c r="AM178" s="179"/>
      <c r="AN178" s="179"/>
      <c r="AO178" s="178"/>
      <c r="AP178" s="178"/>
      <c r="AQ178" s="178"/>
      <c r="AR178" s="178"/>
      <c r="AS178" s="178"/>
      <c r="AT178" s="178"/>
      <c r="AU178" s="178"/>
      <c r="AV178" s="178"/>
      <c r="AW178" s="178"/>
      <c r="AX178" s="178"/>
      <c r="AY178" s="178"/>
      <c r="AZ178" s="178"/>
      <c r="BA178" s="178"/>
      <c r="BB178" s="178"/>
      <c r="BC178" s="178"/>
    </row>
    <row r="179" spans="2:55" s="40" customFormat="1" x14ac:dyDescent="0.2">
      <c r="B179" s="43"/>
      <c r="C179" s="43"/>
      <c r="D179" s="43"/>
      <c r="E179" s="43"/>
      <c r="F179" s="43"/>
      <c r="G179" s="48"/>
      <c r="H179" s="45"/>
      <c r="M179" s="178"/>
      <c r="N179" s="178"/>
      <c r="O179" s="178"/>
      <c r="P179" s="39"/>
      <c r="Q179" s="39"/>
      <c r="R179" s="39"/>
      <c r="S179" s="39"/>
      <c r="T179" s="76"/>
      <c r="U179" s="239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179"/>
      <c r="AM179" s="179"/>
      <c r="AN179" s="179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</row>
    <row r="180" spans="2:55" s="40" customFormat="1" x14ac:dyDescent="0.2">
      <c r="B180" s="43"/>
      <c r="C180" s="43"/>
      <c r="D180" s="43"/>
      <c r="E180" s="43"/>
      <c r="F180" s="43"/>
      <c r="G180" s="48"/>
      <c r="H180" s="45"/>
      <c r="M180" s="178"/>
      <c r="N180" s="178"/>
      <c r="O180" s="178"/>
      <c r="P180" s="39"/>
      <c r="Q180" s="39"/>
      <c r="R180" s="39"/>
      <c r="S180" s="39"/>
      <c r="T180" s="76"/>
      <c r="U180" s="239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179"/>
      <c r="AM180" s="179"/>
      <c r="AN180" s="179"/>
      <c r="AO180" s="178"/>
      <c r="AP180" s="178"/>
      <c r="AQ180" s="178"/>
      <c r="AR180" s="178"/>
      <c r="AS180" s="178"/>
      <c r="AT180" s="178"/>
      <c r="AU180" s="178"/>
      <c r="AV180" s="178"/>
      <c r="AW180" s="178"/>
      <c r="AX180" s="178"/>
      <c r="AY180" s="178"/>
      <c r="AZ180" s="178"/>
      <c r="BA180" s="178"/>
      <c r="BB180" s="178"/>
      <c r="BC180" s="178"/>
    </row>
    <row r="181" spans="2:55" s="40" customFormat="1" x14ac:dyDescent="0.2">
      <c r="B181" s="43"/>
      <c r="C181" s="43"/>
      <c r="D181" s="43"/>
      <c r="E181" s="43"/>
      <c r="F181" s="43"/>
      <c r="G181" s="48"/>
      <c r="H181" s="45"/>
      <c r="M181" s="178"/>
      <c r="N181" s="178"/>
      <c r="O181" s="178"/>
      <c r="P181" s="39"/>
      <c r="Q181" s="39"/>
      <c r="R181" s="39"/>
      <c r="S181" s="39"/>
      <c r="T181" s="76"/>
      <c r="U181" s="239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179"/>
      <c r="AM181" s="179"/>
      <c r="AN181" s="179"/>
      <c r="AO181" s="178"/>
      <c r="AP181" s="178"/>
      <c r="AQ181" s="178"/>
      <c r="AR181" s="178"/>
      <c r="AS181" s="178"/>
      <c r="AT181" s="178"/>
      <c r="AU181" s="178"/>
      <c r="AV181" s="178"/>
      <c r="AW181" s="178"/>
      <c r="AX181" s="178"/>
      <c r="AY181" s="178"/>
      <c r="AZ181" s="178"/>
      <c r="BA181" s="178"/>
      <c r="BB181" s="178"/>
      <c r="BC181" s="178"/>
    </row>
    <row r="182" spans="2:55" s="40" customFormat="1" x14ac:dyDescent="0.2">
      <c r="B182" s="43"/>
      <c r="C182" s="43"/>
      <c r="D182" s="43"/>
      <c r="E182" s="43"/>
      <c r="F182" s="43"/>
      <c r="G182" s="48"/>
      <c r="H182" s="45"/>
      <c r="M182" s="178"/>
      <c r="N182" s="178"/>
      <c r="O182" s="178"/>
      <c r="P182" s="39"/>
      <c r="Q182" s="39"/>
      <c r="R182" s="39"/>
      <c r="S182" s="39"/>
      <c r="T182" s="76"/>
      <c r="U182" s="239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179"/>
      <c r="AM182" s="179"/>
      <c r="AN182" s="179"/>
      <c r="AO182" s="178"/>
      <c r="AP182" s="178"/>
      <c r="AQ182" s="178"/>
      <c r="AR182" s="178"/>
      <c r="AS182" s="178"/>
      <c r="AT182" s="178"/>
      <c r="AU182" s="178"/>
      <c r="AV182" s="178"/>
      <c r="AW182" s="178"/>
      <c r="AX182" s="178"/>
      <c r="AY182" s="178"/>
      <c r="AZ182" s="178"/>
      <c r="BA182" s="178"/>
      <c r="BB182" s="178"/>
      <c r="BC182" s="178"/>
    </row>
    <row r="183" spans="2:55" s="40" customFormat="1" x14ac:dyDescent="0.2">
      <c r="B183" s="43"/>
      <c r="C183" s="43"/>
      <c r="D183" s="43"/>
      <c r="E183" s="43"/>
      <c r="F183" s="43"/>
      <c r="G183" s="48"/>
      <c r="H183" s="45"/>
      <c r="M183" s="178"/>
      <c r="N183" s="178"/>
      <c r="O183" s="178"/>
      <c r="P183" s="39"/>
      <c r="Q183" s="39"/>
      <c r="R183" s="39"/>
      <c r="S183" s="39"/>
      <c r="T183" s="76"/>
      <c r="U183" s="239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179"/>
      <c r="AM183" s="179"/>
      <c r="AN183" s="179"/>
      <c r="AO183" s="178"/>
      <c r="AP183" s="178"/>
      <c r="AQ183" s="178"/>
      <c r="AR183" s="178"/>
      <c r="AS183" s="178"/>
      <c r="AT183" s="178"/>
      <c r="AU183" s="178"/>
      <c r="AV183" s="178"/>
      <c r="AW183" s="178"/>
      <c r="AX183" s="178"/>
      <c r="AY183" s="178"/>
      <c r="AZ183" s="178"/>
      <c r="BA183" s="178"/>
      <c r="BB183" s="178"/>
      <c r="BC183" s="178"/>
    </row>
    <row r="184" spans="2:55" s="40" customFormat="1" x14ac:dyDescent="0.2">
      <c r="B184" s="43"/>
      <c r="C184" s="43"/>
      <c r="D184" s="43"/>
      <c r="E184" s="43"/>
      <c r="F184" s="43"/>
      <c r="G184" s="48"/>
      <c r="H184" s="45"/>
      <c r="M184" s="178"/>
      <c r="N184" s="178"/>
      <c r="O184" s="178"/>
      <c r="P184" s="39"/>
      <c r="Q184" s="39"/>
      <c r="R184" s="39"/>
      <c r="S184" s="39"/>
      <c r="T184" s="76"/>
      <c r="U184" s="239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179"/>
      <c r="AM184" s="179"/>
      <c r="AN184" s="179"/>
      <c r="AO184" s="178"/>
      <c r="AP184" s="178"/>
      <c r="AQ184" s="178"/>
      <c r="AR184" s="178"/>
      <c r="AS184" s="178"/>
      <c r="AT184" s="178"/>
      <c r="AU184" s="178"/>
      <c r="AV184" s="178"/>
      <c r="AW184" s="178"/>
      <c r="AX184" s="178"/>
      <c r="AY184" s="178"/>
      <c r="AZ184" s="178"/>
      <c r="BA184" s="178"/>
      <c r="BB184" s="178"/>
      <c r="BC184" s="178"/>
    </row>
    <row r="185" spans="2:55" s="40" customFormat="1" x14ac:dyDescent="0.2">
      <c r="B185" s="43"/>
      <c r="C185" s="43"/>
      <c r="D185" s="43"/>
      <c r="E185" s="43"/>
      <c r="F185" s="43"/>
      <c r="G185" s="48"/>
      <c r="H185" s="45"/>
      <c r="M185" s="178"/>
      <c r="N185" s="178"/>
      <c r="O185" s="178"/>
      <c r="P185" s="39"/>
      <c r="Q185" s="39"/>
      <c r="R185" s="39"/>
      <c r="S185" s="39"/>
      <c r="T185" s="76"/>
      <c r="U185" s="239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179"/>
      <c r="AM185" s="179"/>
      <c r="AN185" s="179"/>
      <c r="AO185" s="178"/>
      <c r="AP185" s="178"/>
      <c r="AQ185" s="178"/>
      <c r="AR185" s="178"/>
      <c r="AS185" s="178"/>
      <c r="AT185" s="178"/>
      <c r="AU185" s="178"/>
      <c r="AV185" s="178"/>
      <c r="AW185" s="178"/>
      <c r="AX185" s="178"/>
      <c r="AY185" s="178"/>
      <c r="AZ185" s="178"/>
      <c r="BA185" s="178"/>
      <c r="BB185" s="178"/>
      <c r="BC185" s="178"/>
    </row>
    <row r="186" spans="2:55" s="40" customFormat="1" x14ac:dyDescent="0.2">
      <c r="B186" s="43"/>
      <c r="C186" s="43"/>
      <c r="D186" s="43"/>
      <c r="E186" s="43"/>
      <c r="F186" s="43"/>
      <c r="G186" s="48"/>
      <c r="H186" s="45"/>
      <c r="M186" s="178"/>
      <c r="N186" s="178"/>
      <c r="O186" s="178"/>
      <c r="P186" s="39"/>
      <c r="Q186" s="39"/>
      <c r="R186" s="39"/>
      <c r="S186" s="39"/>
      <c r="T186" s="76"/>
      <c r="U186" s="239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179"/>
      <c r="AM186" s="179"/>
      <c r="AN186" s="179"/>
      <c r="AO186" s="178"/>
      <c r="AP186" s="178"/>
      <c r="AQ186" s="178"/>
      <c r="AR186" s="178"/>
      <c r="AS186" s="178"/>
      <c r="AT186" s="178"/>
      <c r="AU186" s="178"/>
      <c r="AV186" s="178"/>
      <c r="AW186" s="178"/>
      <c r="AX186" s="178"/>
      <c r="AY186" s="178"/>
      <c r="AZ186" s="178"/>
      <c r="BA186" s="178"/>
      <c r="BB186" s="178"/>
      <c r="BC186" s="178"/>
    </row>
    <row r="187" spans="2:55" s="40" customFormat="1" x14ac:dyDescent="0.2">
      <c r="B187" s="43"/>
      <c r="C187" s="43"/>
      <c r="D187" s="43"/>
      <c r="E187" s="43"/>
      <c r="F187" s="43"/>
      <c r="G187" s="48"/>
      <c r="H187" s="45"/>
      <c r="M187" s="178"/>
      <c r="N187" s="178"/>
      <c r="O187" s="178"/>
      <c r="P187" s="39"/>
      <c r="Q187" s="39"/>
      <c r="R187" s="39"/>
      <c r="S187" s="39"/>
      <c r="T187" s="76"/>
      <c r="U187" s="239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179"/>
      <c r="AM187" s="179"/>
      <c r="AN187" s="179"/>
      <c r="AO187" s="178"/>
      <c r="AP187" s="178"/>
      <c r="AQ187" s="178"/>
      <c r="AR187" s="178"/>
      <c r="AS187" s="178"/>
      <c r="AT187" s="178"/>
      <c r="AU187" s="178"/>
      <c r="AV187" s="178"/>
      <c r="AW187" s="178"/>
      <c r="AX187" s="178"/>
      <c r="AY187" s="178"/>
      <c r="AZ187" s="178"/>
      <c r="BA187" s="178"/>
      <c r="BB187" s="178"/>
      <c r="BC187" s="178"/>
    </row>
    <row r="188" spans="2:55" s="40" customFormat="1" x14ac:dyDescent="0.2">
      <c r="B188" s="43"/>
      <c r="C188" s="43"/>
      <c r="D188" s="43"/>
      <c r="E188" s="43"/>
      <c r="F188" s="43"/>
      <c r="G188" s="48"/>
      <c r="H188" s="45"/>
      <c r="M188" s="178"/>
      <c r="N188" s="178"/>
      <c r="O188" s="178"/>
      <c r="P188" s="39"/>
      <c r="Q188" s="39"/>
      <c r="R188" s="39"/>
      <c r="S188" s="39"/>
      <c r="T188" s="76"/>
      <c r="U188" s="239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179"/>
      <c r="AM188" s="179"/>
      <c r="AN188" s="179"/>
      <c r="AO188" s="178"/>
      <c r="AP188" s="178"/>
      <c r="AQ188" s="178"/>
      <c r="AR188" s="178"/>
      <c r="AS188" s="178"/>
      <c r="AT188" s="178"/>
      <c r="AU188" s="178"/>
      <c r="AV188" s="178"/>
      <c r="AW188" s="178"/>
      <c r="AX188" s="178"/>
      <c r="AY188" s="178"/>
      <c r="AZ188" s="178"/>
      <c r="BA188" s="178"/>
      <c r="BB188" s="178"/>
      <c r="BC188" s="178"/>
    </row>
    <row r="189" spans="2:55" s="40" customFormat="1" x14ac:dyDescent="0.2">
      <c r="B189" s="43"/>
      <c r="C189" s="43"/>
      <c r="D189" s="43"/>
      <c r="E189" s="43"/>
      <c r="F189" s="43"/>
      <c r="G189" s="48"/>
      <c r="H189" s="45"/>
      <c r="M189" s="178"/>
      <c r="N189" s="178"/>
      <c r="O189" s="178"/>
      <c r="P189" s="39"/>
      <c r="Q189" s="39"/>
      <c r="R189" s="39"/>
      <c r="S189" s="39"/>
      <c r="T189" s="76"/>
      <c r="U189" s="239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179"/>
      <c r="AM189" s="179"/>
      <c r="AN189" s="179"/>
      <c r="AO189" s="178"/>
      <c r="AP189" s="178"/>
      <c r="AQ189" s="178"/>
      <c r="AR189" s="178"/>
      <c r="AS189" s="178"/>
      <c r="AT189" s="178"/>
      <c r="AU189" s="178"/>
      <c r="AV189" s="178"/>
      <c r="AW189" s="178"/>
      <c r="AX189" s="178"/>
      <c r="AY189" s="178"/>
      <c r="AZ189" s="178"/>
      <c r="BA189" s="178"/>
      <c r="BB189" s="178"/>
      <c r="BC189" s="178"/>
    </row>
    <row r="190" spans="2:55" s="40" customFormat="1" x14ac:dyDescent="0.2">
      <c r="B190" s="43"/>
      <c r="C190" s="43"/>
      <c r="D190" s="43"/>
      <c r="E190" s="43"/>
      <c r="F190" s="43"/>
      <c r="G190" s="48"/>
      <c r="H190" s="45"/>
      <c r="M190" s="178"/>
      <c r="N190" s="178"/>
      <c r="O190" s="178"/>
      <c r="P190" s="39"/>
      <c r="Q190" s="39"/>
      <c r="R190" s="39"/>
      <c r="S190" s="39"/>
      <c r="T190" s="76"/>
      <c r="U190" s="239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179"/>
      <c r="AM190" s="179"/>
      <c r="AN190" s="179"/>
      <c r="AO190" s="178"/>
      <c r="AP190" s="178"/>
      <c r="AQ190" s="178"/>
      <c r="AR190" s="178"/>
      <c r="AS190" s="178"/>
      <c r="AT190" s="178"/>
      <c r="AU190" s="178"/>
      <c r="AV190" s="178"/>
      <c r="AW190" s="178"/>
      <c r="AX190" s="178"/>
      <c r="AY190" s="178"/>
      <c r="AZ190" s="178"/>
      <c r="BA190" s="178"/>
      <c r="BB190" s="178"/>
      <c r="BC190" s="178"/>
    </row>
    <row r="191" spans="2:55" s="40" customFormat="1" x14ac:dyDescent="0.2">
      <c r="B191" s="43"/>
      <c r="C191" s="43"/>
      <c r="D191" s="43"/>
      <c r="E191" s="43"/>
      <c r="F191" s="43"/>
      <c r="G191" s="48"/>
      <c r="H191" s="45"/>
      <c r="M191" s="178"/>
      <c r="N191" s="178"/>
      <c r="O191" s="178"/>
      <c r="P191" s="39"/>
      <c r="Q191" s="39"/>
      <c r="R191" s="39"/>
      <c r="S191" s="39"/>
      <c r="T191" s="76"/>
      <c r="U191" s="239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179"/>
      <c r="AM191" s="179"/>
      <c r="AN191" s="179"/>
      <c r="AO191" s="178"/>
      <c r="AP191" s="178"/>
      <c r="AQ191" s="178"/>
      <c r="AR191" s="178"/>
      <c r="AS191" s="178"/>
      <c r="AT191" s="178"/>
      <c r="AU191" s="178"/>
      <c r="AV191" s="178"/>
      <c r="AW191" s="178"/>
      <c r="AX191" s="178"/>
      <c r="AY191" s="178"/>
      <c r="AZ191" s="178"/>
      <c r="BA191" s="178"/>
      <c r="BB191" s="178"/>
      <c r="BC191" s="178"/>
    </row>
    <row r="192" spans="2:55" s="40" customFormat="1" x14ac:dyDescent="0.2">
      <c r="B192" s="43"/>
      <c r="C192" s="43"/>
      <c r="D192" s="43"/>
      <c r="E192" s="43"/>
      <c r="F192" s="43"/>
      <c r="G192" s="48"/>
      <c r="H192" s="45"/>
      <c r="M192" s="178"/>
      <c r="N192" s="178"/>
      <c r="O192" s="178"/>
      <c r="P192" s="39"/>
      <c r="Q192" s="39"/>
      <c r="R192" s="39"/>
      <c r="S192" s="39"/>
      <c r="T192" s="76"/>
      <c r="U192" s="239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179"/>
      <c r="AM192" s="179"/>
      <c r="AN192" s="179"/>
      <c r="AO192" s="178"/>
      <c r="AP192" s="178"/>
      <c r="AQ192" s="178"/>
      <c r="AR192" s="178"/>
      <c r="AS192" s="178"/>
      <c r="AT192" s="178"/>
      <c r="AU192" s="178"/>
      <c r="AV192" s="178"/>
      <c r="AW192" s="178"/>
      <c r="AX192" s="178"/>
      <c r="AY192" s="178"/>
      <c r="AZ192" s="178"/>
      <c r="BA192" s="178"/>
      <c r="BB192" s="178"/>
      <c r="BC192" s="178"/>
    </row>
    <row r="193" spans="2:55" s="40" customFormat="1" x14ac:dyDescent="0.2">
      <c r="B193" s="43"/>
      <c r="C193" s="43"/>
      <c r="D193" s="43"/>
      <c r="E193" s="43"/>
      <c r="F193" s="43"/>
      <c r="G193" s="48"/>
      <c r="H193" s="45"/>
      <c r="M193" s="178"/>
      <c r="N193" s="178"/>
      <c r="O193" s="178"/>
      <c r="P193" s="39"/>
      <c r="Q193" s="39"/>
      <c r="R193" s="39"/>
      <c r="S193" s="39"/>
      <c r="T193" s="76"/>
      <c r="U193" s="239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179"/>
      <c r="AM193" s="179"/>
      <c r="AN193" s="179"/>
      <c r="AO193" s="178"/>
      <c r="AP193" s="178"/>
      <c r="AQ193" s="178"/>
      <c r="AR193" s="178"/>
      <c r="AS193" s="178"/>
      <c r="AT193" s="178"/>
      <c r="AU193" s="178"/>
      <c r="AV193" s="178"/>
      <c r="AW193" s="178"/>
      <c r="AX193" s="178"/>
      <c r="AY193" s="178"/>
      <c r="AZ193" s="178"/>
      <c r="BA193" s="178"/>
      <c r="BB193" s="178"/>
      <c r="BC193" s="178"/>
    </row>
    <row r="194" spans="2:55" s="40" customFormat="1" x14ac:dyDescent="0.2">
      <c r="B194" s="43"/>
      <c r="C194" s="43"/>
      <c r="D194" s="43"/>
      <c r="E194" s="43"/>
      <c r="F194" s="43"/>
      <c r="G194" s="48"/>
      <c r="H194" s="45"/>
      <c r="M194" s="178"/>
      <c r="N194" s="178"/>
      <c r="O194" s="178"/>
      <c r="P194" s="39"/>
      <c r="Q194" s="39"/>
      <c r="R194" s="39"/>
      <c r="S194" s="39"/>
      <c r="T194" s="76"/>
      <c r="U194" s="239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179"/>
      <c r="AM194" s="179"/>
      <c r="AN194" s="179"/>
      <c r="AO194" s="178"/>
      <c r="AP194" s="178"/>
      <c r="AQ194" s="178"/>
      <c r="AR194" s="178"/>
      <c r="AS194" s="178"/>
      <c r="AT194" s="178"/>
      <c r="AU194" s="178"/>
      <c r="AV194" s="178"/>
      <c r="AW194" s="178"/>
      <c r="AX194" s="178"/>
      <c r="AY194" s="178"/>
      <c r="AZ194" s="178"/>
      <c r="BA194" s="178"/>
      <c r="BB194" s="178"/>
      <c r="BC194" s="178"/>
    </row>
    <row r="195" spans="2:55" s="40" customFormat="1" x14ac:dyDescent="0.2">
      <c r="B195" s="43"/>
      <c r="C195" s="43"/>
      <c r="D195" s="43"/>
      <c r="E195" s="43"/>
      <c r="F195" s="43"/>
      <c r="G195" s="48"/>
      <c r="H195" s="45"/>
      <c r="M195" s="178"/>
      <c r="N195" s="178"/>
      <c r="O195" s="178"/>
      <c r="P195" s="39"/>
      <c r="Q195" s="39"/>
      <c r="R195" s="39"/>
      <c r="S195" s="39"/>
      <c r="T195" s="76"/>
      <c r="U195" s="239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179"/>
      <c r="AM195" s="179"/>
      <c r="AN195" s="179"/>
      <c r="AO195" s="178"/>
      <c r="AP195" s="178"/>
      <c r="AQ195" s="178"/>
      <c r="AR195" s="178"/>
      <c r="AS195" s="178"/>
      <c r="AT195" s="178"/>
      <c r="AU195" s="178"/>
      <c r="AV195" s="178"/>
      <c r="AW195" s="178"/>
      <c r="AX195" s="178"/>
      <c r="AY195" s="178"/>
      <c r="AZ195" s="178"/>
      <c r="BA195" s="178"/>
      <c r="BB195" s="178"/>
      <c r="BC195" s="178"/>
    </row>
    <row r="196" spans="2:55" s="40" customFormat="1" x14ac:dyDescent="0.2">
      <c r="B196" s="43"/>
      <c r="C196" s="43"/>
      <c r="D196" s="43"/>
      <c r="E196" s="43"/>
      <c r="F196" s="43"/>
      <c r="G196" s="48"/>
      <c r="H196" s="45"/>
      <c r="M196" s="178"/>
      <c r="N196" s="178"/>
      <c r="O196" s="178"/>
      <c r="P196" s="39"/>
      <c r="Q196" s="39"/>
      <c r="R196" s="39"/>
      <c r="S196" s="39"/>
      <c r="T196" s="76"/>
      <c r="U196" s="239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179"/>
      <c r="AM196" s="179"/>
      <c r="AN196" s="179"/>
      <c r="AO196" s="178"/>
      <c r="AP196" s="178"/>
      <c r="AQ196" s="178"/>
      <c r="AR196" s="178"/>
      <c r="AS196" s="178"/>
      <c r="AT196" s="178"/>
      <c r="AU196" s="178"/>
      <c r="AV196" s="178"/>
      <c r="AW196" s="178"/>
      <c r="AX196" s="178"/>
      <c r="AY196" s="178"/>
      <c r="AZ196" s="178"/>
      <c r="BA196" s="178"/>
      <c r="BB196" s="178"/>
      <c r="BC196" s="178"/>
    </row>
    <row r="197" spans="2:55" s="40" customFormat="1" x14ac:dyDescent="0.2">
      <c r="B197" s="43"/>
      <c r="C197" s="43"/>
      <c r="D197" s="43"/>
      <c r="E197" s="43"/>
      <c r="F197" s="43"/>
      <c r="G197" s="48"/>
      <c r="H197" s="45"/>
      <c r="M197" s="178"/>
      <c r="N197" s="178"/>
      <c r="O197" s="178"/>
      <c r="P197" s="39"/>
      <c r="Q197" s="39"/>
      <c r="R197" s="39"/>
      <c r="S197" s="39"/>
      <c r="T197" s="76"/>
      <c r="U197" s="239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179"/>
      <c r="AM197" s="179"/>
      <c r="AN197" s="179"/>
      <c r="AO197" s="178"/>
      <c r="AP197" s="178"/>
      <c r="AQ197" s="178"/>
      <c r="AR197" s="178"/>
      <c r="AS197" s="178"/>
      <c r="AT197" s="178"/>
      <c r="AU197" s="178"/>
      <c r="AV197" s="178"/>
      <c r="AW197" s="178"/>
      <c r="AX197" s="178"/>
      <c r="AY197" s="178"/>
      <c r="AZ197" s="178"/>
      <c r="BA197" s="178"/>
      <c r="BB197" s="178"/>
      <c r="BC197" s="178"/>
    </row>
    <row r="198" spans="2:55" s="40" customFormat="1" x14ac:dyDescent="0.2">
      <c r="B198" s="43"/>
      <c r="C198" s="43"/>
      <c r="D198" s="43"/>
      <c r="E198" s="43"/>
      <c r="F198" s="43"/>
      <c r="G198" s="48"/>
      <c r="H198" s="45"/>
      <c r="M198" s="178"/>
      <c r="N198" s="178"/>
      <c r="O198" s="178"/>
      <c r="P198" s="39"/>
      <c r="Q198" s="39"/>
      <c r="R198" s="39"/>
      <c r="S198" s="39"/>
      <c r="T198" s="76"/>
      <c r="U198" s="239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179"/>
      <c r="AM198" s="179"/>
      <c r="AN198" s="179"/>
      <c r="AO198" s="178"/>
      <c r="AP198" s="178"/>
      <c r="AQ198" s="178"/>
      <c r="AR198" s="178"/>
      <c r="AS198" s="178"/>
      <c r="AT198" s="178"/>
      <c r="AU198" s="178"/>
      <c r="AV198" s="178"/>
      <c r="AW198" s="178"/>
      <c r="AX198" s="178"/>
      <c r="AY198" s="178"/>
      <c r="AZ198" s="178"/>
      <c r="BA198" s="178"/>
      <c r="BB198" s="178"/>
      <c r="BC198" s="178"/>
    </row>
    <row r="199" spans="2:55" s="40" customFormat="1" x14ac:dyDescent="0.2">
      <c r="B199" s="43"/>
      <c r="C199" s="43"/>
      <c r="D199" s="43"/>
      <c r="E199" s="43"/>
      <c r="F199" s="43"/>
      <c r="G199" s="48"/>
      <c r="H199" s="45"/>
      <c r="M199" s="178"/>
      <c r="N199" s="178"/>
      <c r="O199" s="178"/>
      <c r="P199" s="39"/>
      <c r="Q199" s="39"/>
      <c r="R199" s="39"/>
      <c r="S199" s="39"/>
      <c r="T199" s="76"/>
      <c r="U199" s="239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179"/>
      <c r="AM199" s="179"/>
      <c r="AN199" s="179"/>
      <c r="AO199" s="178"/>
      <c r="AP199" s="178"/>
      <c r="AQ199" s="178"/>
      <c r="AR199" s="178"/>
      <c r="AS199" s="178"/>
      <c r="AT199" s="178"/>
      <c r="AU199" s="178"/>
      <c r="AV199" s="178"/>
      <c r="AW199" s="178"/>
      <c r="AX199" s="178"/>
      <c r="AY199" s="178"/>
      <c r="AZ199" s="178"/>
      <c r="BA199" s="178"/>
      <c r="BB199" s="178"/>
      <c r="BC199" s="178"/>
    </row>
    <row r="200" spans="2:55" s="40" customFormat="1" x14ac:dyDescent="0.2">
      <c r="B200" s="43"/>
      <c r="C200" s="43"/>
      <c r="D200" s="43"/>
      <c r="E200" s="43"/>
      <c r="F200" s="43"/>
      <c r="G200" s="48"/>
      <c r="H200" s="45"/>
      <c r="M200" s="178"/>
      <c r="N200" s="178"/>
      <c r="O200" s="178"/>
      <c r="P200" s="39"/>
      <c r="Q200" s="39"/>
      <c r="R200" s="39"/>
      <c r="S200" s="39"/>
      <c r="T200" s="76"/>
      <c r="U200" s="239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179"/>
      <c r="AM200" s="179"/>
      <c r="AN200" s="179"/>
      <c r="AO200" s="178"/>
      <c r="AP200" s="178"/>
      <c r="AQ200" s="178"/>
      <c r="AR200" s="178"/>
      <c r="AS200" s="178"/>
      <c r="AT200" s="178"/>
      <c r="AU200" s="178"/>
      <c r="AV200" s="178"/>
      <c r="AW200" s="178"/>
      <c r="AX200" s="178"/>
      <c r="AY200" s="178"/>
      <c r="AZ200" s="178"/>
      <c r="BA200" s="178"/>
      <c r="BB200" s="178"/>
      <c r="BC200" s="178"/>
    </row>
    <row r="201" spans="2:55" s="40" customFormat="1" x14ac:dyDescent="0.2">
      <c r="B201" s="43"/>
      <c r="C201" s="43"/>
      <c r="D201" s="43"/>
      <c r="E201" s="43"/>
      <c r="F201" s="43"/>
      <c r="G201" s="48"/>
      <c r="H201" s="45"/>
      <c r="M201" s="178"/>
      <c r="N201" s="178"/>
      <c r="O201" s="178"/>
      <c r="P201" s="39"/>
      <c r="Q201" s="39"/>
      <c r="R201" s="39"/>
      <c r="S201" s="39"/>
      <c r="T201" s="76"/>
      <c r="U201" s="239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179"/>
      <c r="AM201" s="179"/>
      <c r="AN201" s="179"/>
      <c r="AO201" s="178"/>
      <c r="AP201" s="178"/>
      <c r="AQ201" s="178"/>
      <c r="AR201" s="178"/>
      <c r="AS201" s="178"/>
      <c r="AT201" s="178"/>
      <c r="AU201" s="178"/>
      <c r="AV201" s="178"/>
      <c r="AW201" s="178"/>
      <c r="AX201" s="178"/>
      <c r="AY201" s="178"/>
      <c r="AZ201" s="178"/>
      <c r="BA201" s="178"/>
      <c r="BB201" s="178"/>
      <c r="BC201" s="178"/>
    </row>
    <row r="202" spans="2:55" s="40" customFormat="1" x14ac:dyDescent="0.2">
      <c r="B202" s="43"/>
      <c r="C202" s="43"/>
      <c r="D202" s="43"/>
      <c r="E202" s="43"/>
      <c r="F202" s="43"/>
      <c r="G202" s="48"/>
      <c r="H202" s="45"/>
      <c r="M202" s="178"/>
      <c r="N202" s="178"/>
      <c r="O202" s="178"/>
      <c r="P202" s="39"/>
      <c r="Q202" s="39"/>
      <c r="R202" s="39"/>
      <c r="S202" s="39"/>
      <c r="T202" s="76"/>
      <c r="U202" s="239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179"/>
      <c r="AM202" s="179"/>
      <c r="AN202" s="179"/>
      <c r="AO202" s="178"/>
      <c r="AP202" s="178"/>
      <c r="AQ202" s="178"/>
      <c r="AR202" s="178"/>
      <c r="AS202" s="178"/>
      <c r="AT202" s="178"/>
      <c r="AU202" s="178"/>
      <c r="AV202" s="178"/>
      <c r="AW202" s="178"/>
      <c r="AX202" s="178"/>
      <c r="AY202" s="178"/>
      <c r="AZ202" s="178"/>
      <c r="BA202" s="178"/>
      <c r="BB202" s="178"/>
      <c r="BC202" s="178"/>
    </row>
    <row r="203" spans="2:55" s="40" customFormat="1" x14ac:dyDescent="0.2">
      <c r="B203" s="43"/>
      <c r="C203" s="43"/>
      <c r="D203" s="43"/>
      <c r="E203" s="43"/>
      <c r="F203" s="43"/>
      <c r="G203" s="48"/>
      <c r="H203" s="45"/>
      <c r="M203" s="178"/>
      <c r="N203" s="178"/>
      <c r="O203" s="178"/>
      <c r="P203" s="39"/>
      <c r="Q203" s="39"/>
      <c r="R203" s="39"/>
      <c r="S203" s="39"/>
      <c r="T203" s="76"/>
      <c r="U203" s="239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179"/>
      <c r="AM203" s="179"/>
      <c r="AN203" s="179"/>
      <c r="AO203" s="178"/>
      <c r="AP203" s="178"/>
      <c r="AQ203" s="178"/>
      <c r="AR203" s="178"/>
      <c r="AS203" s="178"/>
      <c r="AT203" s="178"/>
      <c r="AU203" s="178"/>
      <c r="AV203" s="178"/>
      <c r="AW203" s="178"/>
      <c r="AX203" s="178"/>
      <c r="AY203" s="178"/>
      <c r="AZ203" s="178"/>
      <c r="BA203" s="178"/>
      <c r="BB203" s="178"/>
      <c r="BC203" s="178"/>
    </row>
    <row r="204" spans="2:55" s="40" customFormat="1" x14ac:dyDescent="0.2">
      <c r="B204" s="43"/>
      <c r="C204" s="43"/>
      <c r="D204" s="43"/>
      <c r="E204" s="43"/>
      <c r="F204" s="43"/>
      <c r="G204" s="48"/>
      <c r="H204" s="45"/>
      <c r="M204" s="178"/>
      <c r="N204" s="178"/>
      <c r="O204" s="178"/>
      <c r="P204" s="39"/>
      <c r="Q204" s="39"/>
      <c r="R204" s="39"/>
      <c r="S204" s="39"/>
      <c r="T204" s="76"/>
      <c r="U204" s="239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179"/>
      <c r="AM204" s="179"/>
      <c r="AN204" s="179"/>
      <c r="AO204" s="178"/>
      <c r="AP204" s="178"/>
      <c r="AQ204" s="178"/>
      <c r="AR204" s="178"/>
      <c r="AS204" s="178"/>
      <c r="AT204" s="178"/>
      <c r="AU204" s="178"/>
      <c r="AV204" s="178"/>
      <c r="AW204" s="178"/>
      <c r="AX204" s="178"/>
      <c r="AY204" s="178"/>
      <c r="AZ204" s="178"/>
      <c r="BA204" s="178"/>
      <c r="BB204" s="178"/>
      <c r="BC204" s="178"/>
    </row>
    <row r="205" spans="2:55" s="40" customFormat="1" x14ac:dyDescent="0.2">
      <c r="B205" s="43"/>
      <c r="C205" s="43"/>
      <c r="D205" s="43"/>
      <c r="E205" s="43"/>
      <c r="F205" s="43"/>
      <c r="G205" s="48"/>
      <c r="H205" s="45"/>
      <c r="M205" s="178"/>
      <c r="N205" s="178"/>
      <c r="O205" s="178"/>
      <c r="P205" s="39"/>
      <c r="Q205" s="39"/>
      <c r="R205" s="39"/>
      <c r="S205" s="39"/>
      <c r="T205" s="76"/>
      <c r="U205" s="239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179"/>
      <c r="AM205" s="179"/>
      <c r="AN205" s="179"/>
      <c r="AO205" s="178"/>
      <c r="AP205" s="178"/>
      <c r="AQ205" s="178"/>
      <c r="AR205" s="178"/>
      <c r="AS205" s="178"/>
      <c r="AT205" s="178"/>
      <c r="AU205" s="178"/>
      <c r="AV205" s="178"/>
      <c r="AW205" s="178"/>
      <c r="AX205" s="178"/>
      <c r="AY205" s="178"/>
      <c r="AZ205" s="178"/>
      <c r="BA205" s="178"/>
      <c r="BB205" s="178"/>
      <c r="BC205" s="178"/>
    </row>
    <row r="206" spans="2:55" s="40" customFormat="1" x14ac:dyDescent="0.2">
      <c r="B206" s="43"/>
      <c r="C206" s="43"/>
      <c r="D206" s="43"/>
      <c r="E206" s="43"/>
      <c r="F206" s="43"/>
      <c r="G206" s="48"/>
      <c r="H206" s="45"/>
      <c r="M206" s="178"/>
      <c r="N206" s="178"/>
      <c r="O206" s="178"/>
      <c r="P206" s="39"/>
      <c r="Q206" s="39"/>
      <c r="R206" s="39"/>
      <c r="S206" s="39"/>
      <c r="T206" s="76"/>
      <c r="U206" s="239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179"/>
      <c r="AM206" s="179"/>
      <c r="AN206" s="179"/>
      <c r="AO206" s="178"/>
      <c r="AP206" s="178"/>
      <c r="AQ206" s="178"/>
      <c r="AR206" s="178"/>
      <c r="AS206" s="178"/>
      <c r="AT206" s="178"/>
      <c r="AU206" s="178"/>
      <c r="AV206" s="178"/>
      <c r="AW206" s="178"/>
      <c r="AX206" s="178"/>
      <c r="AY206" s="178"/>
      <c r="AZ206" s="178"/>
      <c r="BA206" s="178"/>
      <c r="BB206" s="178"/>
      <c r="BC206" s="178"/>
    </row>
    <row r="207" spans="2:55" s="40" customFormat="1" x14ac:dyDescent="0.2">
      <c r="B207" s="43"/>
      <c r="C207" s="43"/>
      <c r="D207" s="43"/>
      <c r="E207" s="43"/>
      <c r="F207" s="43"/>
      <c r="G207" s="48"/>
      <c r="H207" s="45"/>
      <c r="M207" s="178"/>
      <c r="N207" s="178"/>
      <c r="O207" s="178"/>
      <c r="P207" s="39"/>
      <c r="Q207" s="39"/>
      <c r="R207" s="39"/>
      <c r="S207" s="39"/>
      <c r="T207" s="76"/>
      <c r="U207" s="239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179"/>
      <c r="AM207" s="179"/>
      <c r="AN207" s="179"/>
      <c r="AO207" s="178"/>
      <c r="AP207" s="178"/>
      <c r="AQ207" s="178"/>
      <c r="AR207" s="178"/>
      <c r="AS207" s="178"/>
      <c r="AT207" s="178"/>
      <c r="AU207" s="178"/>
      <c r="AV207" s="178"/>
      <c r="AW207" s="178"/>
      <c r="AX207" s="178"/>
      <c r="AY207" s="178"/>
      <c r="AZ207" s="178"/>
      <c r="BA207" s="178"/>
      <c r="BB207" s="178"/>
      <c r="BC207" s="178"/>
    </row>
    <row r="208" spans="2:55" s="40" customFormat="1" x14ac:dyDescent="0.2">
      <c r="B208" s="43"/>
      <c r="C208" s="43"/>
      <c r="D208" s="43"/>
      <c r="E208" s="43"/>
      <c r="F208" s="43"/>
      <c r="G208" s="48"/>
      <c r="H208" s="45"/>
      <c r="M208" s="178"/>
      <c r="N208" s="178"/>
      <c r="O208" s="178"/>
      <c r="P208" s="39"/>
      <c r="Q208" s="39"/>
      <c r="R208" s="39"/>
      <c r="S208" s="39"/>
      <c r="T208" s="76"/>
      <c r="U208" s="239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179"/>
      <c r="AM208" s="179"/>
      <c r="AN208" s="179"/>
      <c r="AO208" s="178"/>
      <c r="AP208" s="178"/>
      <c r="AQ208" s="178"/>
      <c r="AR208" s="178"/>
      <c r="AS208" s="178"/>
      <c r="AT208" s="178"/>
      <c r="AU208" s="178"/>
      <c r="AV208" s="178"/>
      <c r="AW208" s="178"/>
      <c r="AX208" s="178"/>
      <c r="AY208" s="178"/>
      <c r="AZ208" s="178"/>
      <c r="BA208" s="178"/>
      <c r="BB208" s="178"/>
      <c r="BC208" s="178"/>
    </row>
    <row r="209" spans="2:55" s="40" customFormat="1" x14ac:dyDescent="0.2">
      <c r="B209" s="43"/>
      <c r="C209" s="43"/>
      <c r="D209" s="43"/>
      <c r="E209" s="43"/>
      <c r="F209" s="43"/>
      <c r="G209" s="48"/>
      <c r="H209" s="45"/>
      <c r="M209" s="178"/>
      <c r="N209" s="178"/>
      <c r="O209" s="178"/>
      <c r="P209" s="39"/>
      <c r="Q209" s="39"/>
      <c r="R209" s="39"/>
      <c r="S209" s="39"/>
      <c r="T209" s="76"/>
      <c r="U209" s="239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179"/>
      <c r="AM209" s="179"/>
      <c r="AN209" s="179"/>
      <c r="AO209" s="178"/>
      <c r="AP209" s="178"/>
      <c r="AQ209" s="178"/>
      <c r="AR209" s="178"/>
      <c r="AS209" s="178"/>
      <c r="AT209" s="178"/>
      <c r="AU209" s="178"/>
      <c r="AV209" s="178"/>
      <c r="AW209" s="178"/>
      <c r="AX209" s="178"/>
      <c r="AY209" s="178"/>
      <c r="AZ209" s="178"/>
      <c r="BA209" s="178"/>
      <c r="BB209" s="178"/>
      <c r="BC209" s="178"/>
    </row>
    <row r="210" spans="2:55" s="40" customFormat="1" x14ac:dyDescent="0.2">
      <c r="B210" s="43"/>
      <c r="C210" s="43"/>
      <c r="D210" s="43"/>
      <c r="E210" s="43"/>
      <c r="F210" s="43"/>
      <c r="G210" s="48"/>
      <c r="H210" s="45"/>
      <c r="M210" s="178"/>
      <c r="N210" s="178"/>
      <c r="O210" s="178"/>
      <c r="P210" s="39"/>
      <c r="Q210" s="39"/>
      <c r="R210" s="39"/>
      <c r="S210" s="39"/>
      <c r="T210" s="76"/>
      <c r="U210" s="239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179"/>
      <c r="AM210" s="179"/>
      <c r="AN210" s="179"/>
      <c r="AO210" s="178"/>
      <c r="AP210" s="178"/>
      <c r="AQ210" s="178"/>
      <c r="AR210" s="178"/>
      <c r="AS210" s="178"/>
      <c r="AT210" s="178"/>
      <c r="AU210" s="178"/>
      <c r="AV210" s="178"/>
      <c r="AW210" s="178"/>
      <c r="AX210" s="178"/>
      <c r="AY210" s="178"/>
      <c r="AZ210" s="178"/>
      <c r="BA210" s="178"/>
      <c r="BB210" s="178"/>
      <c r="BC210" s="178"/>
    </row>
    <row r="211" spans="2:55" s="40" customFormat="1" x14ac:dyDescent="0.2">
      <c r="B211" s="43"/>
      <c r="C211" s="43"/>
      <c r="D211" s="43"/>
      <c r="E211" s="43"/>
      <c r="F211" s="43"/>
      <c r="G211" s="48"/>
      <c r="H211" s="45"/>
      <c r="M211" s="178"/>
      <c r="N211" s="178"/>
      <c r="O211" s="178"/>
      <c r="P211" s="39"/>
      <c r="Q211" s="39"/>
      <c r="R211" s="39"/>
      <c r="S211" s="39"/>
      <c r="T211" s="76"/>
      <c r="U211" s="239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179"/>
      <c r="AM211" s="179"/>
      <c r="AN211" s="179"/>
      <c r="AO211" s="178"/>
      <c r="AP211" s="178"/>
      <c r="AQ211" s="178"/>
      <c r="AR211" s="178"/>
      <c r="AS211" s="178"/>
      <c r="AT211" s="178"/>
      <c r="AU211" s="178"/>
      <c r="AV211" s="178"/>
      <c r="AW211" s="178"/>
      <c r="AX211" s="178"/>
      <c r="AY211" s="178"/>
      <c r="AZ211" s="178"/>
      <c r="BA211" s="178"/>
      <c r="BB211" s="178"/>
      <c r="BC211" s="178"/>
    </row>
    <row r="212" spans="2:55" s="40" customFormat="1" x14ac:dyDescent="0.2">
      <c r="B212" s="43"/>
      <c r="C212" s="43"/>
      <c r="D212" s="43"/>
      <c r="E212" s="43"/>
      <c r="F212" s="43"/>
      <c r="G212" s="48"/>
      <c r="H212" s="45"/>
      <c r="M212" s="178"/>
      <c r="N212" s="178"/>
      <c r="O212" s="178"/>
      <c r="P212" s="39"/>
      <c r="Q212" s="39"/>
      <c r="R212" s="39"/>
      <c r="S212" s="39"/>
      <c r="T212" s="76"/>
      <c r="U212" s="239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179"/>
      <c r="AM212" s="179"/>
      <c r="AN212" s="179"/>
      <c r="AO212" s="178"/>
      <c r="AP212" s="178"/>
      <c r="AQ212" s="178"/>
      <c r="AR212" s="178"/>
      <c r="AS212" s="178"/>
      <c r="AT212" s="178"/>
      <c r="AU212" s="178"/>
      <c r="AV212" s="178"/>
      <c r="AW212" s="178"/>
      <c r="AX212" s="178"/>
      <c r="AY212" s="178"/>
      <c r="AZ212" s="178"/>
      <c r="BA212" s="178"/>
      <c r="BB212" s="178"/>
      <c r="BC212" s="178"/>
    </row>
    <row r="213" spans="2:55" s="40" customFormat="1" x14ac:dyDescent="0.2">
      <c r="B213" s="43"/>
      <c r="C213" s="43"/>
      <c r="D213" s="43"/>
      <c r="E213" s="43"/>
      <c r="F213" s="43"/>
      <c r="G213" s="48"/>
      <c r="H213" s="45"/>
      <c r="M213" s="178"/>
      <c r="N213" s="178"/>
      <c r="O213" s="178"/>
      <c r="P213" s="39"/>
      <c r="Q213" s="39"/>
      <c r="R213" s="39"/>
      <c r="S213" s="39"/>
      <c r="T213" s="76"/>
      <c r="U213" s="239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179"/>
      <c r="AM213" s="179"/>
      <c r="AN213" s="179"/>
      <c r="AO213" s="178"/>
      <c r="AP213" s="178"/>
      <c r="AQ213" s="178"/>
      <c r="AR213" s="178"/>
      <c r="AS213" s="178"/>
      <c r="AT213" s="178"/>
      <c r="AU213" s="178"/>
      <c r="AV213" s="178"/>
      <c r="AW213" s="178"/>
      <c r="AX213" s="178"/>
      <c r="AY213" s="178"/>
      <c r="AZ213" s="178"/>
      <c r="BA213" s="178"/>
      <c r="BB213" s="178"/>
      <c r="BC213" s="178"/>
    </row>
    <row r="214" spans="2:55" s="40" customFormat="1" x14ac:dyDescent="0.2">
      <c r="B214" s="43"/>
      <c r="C214" s="43"/>
      <c r="D214" s="43"/>
      <c r="E214" s="43"/>
      <c r="F214" s="43"/>
      <c r="G214" s="48"/>
      <c r="H214" s="45"/>
      <c r="J214" s="43"/>
      <c r="K214" s="43"/>
      <c r="L214" s="43"/>
      <c r="M214" s="178"/>
      <c r="N214" s="178"/>
      <c r="O214" s="178"/>
      <c r="P214" s="39"/>
      <c r="Q214" s="39"/>
      <c r="R214" s="39"/>
      <c r="S214" s="39"/>
      <c r="T214" s="76"/>
      <c r="U214" s="239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179"/>
      <c r="AM214" s="179"/>
      <c r="AN214" s="179"/>
      <c r="AO214" s="178"/>
      <c r="AP214" s="178"/>
      <c r="AQ214" s="178"/>
      <c r="AR214" s="178"/>
      <c r="AS214" s="178"/>
      <c r="AT214" s="178"/>
      <c r="AU214" s="178"/>
      <c r="AV214" s="178"/>
      <c r="AW214" s="178"/>
      <c r="AX214" s="178"/>
      <c r="AY214" s="178"/>
      <c r="AZ214" s="178"/>
      <c r="BA214" s="178"/>
      <c r="BB214" s="178"/>
      <c r="BC214" s="178"/>
    </row>
    <row r="215" spans="2:55" s="40" customFormat="1" x14ac:dyDescent="0.2">
      <c r="B215" s="43"/>
      <c r="C215" s="43"/>
      <c r="D215" s="43"/>
      <c r="E215" s="43"/>
      <c r="F215" s="43"/>
      <c r="G215" s="48"/>
      <c r="H215" s="45"/>
      <c r="J215" s="43"/>
      <c r="K215" s="43"/>
      <c r="L215" s="43"/>
      <c r="M215" s="178"/>
      <c r="N215" s="178"/>
      <c r="O215" s="178"/>
      <c r="P215" s="39"/>
      <c r="Q215" s="39"/>
      <c r="R215" s="39"/>
      <c r="S215" s="39"/>
      <c r="T215" s="76"/>
      <c r="U215" s="239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179"/>
      <c r="AM215" s="179"/>
      <c r="AN215" s="179"/>
      <c r="AO215" s="178"/>
      <c r="AP215" s="178"/>
      <c r="AQ215" s="178"/>
      <c r="AR215" s="178"/>
      <c r="AS215" s="178"/>
      <c r="AT215" s="178"/>
      <c r="AU215" s="178"/>
      <c r="AV215" s="178"/>
      <c r="AW215" s="178"/>
      <c r="AX215" s="178"/>
      <c r="AY215" s="178"/>
      <c r="AZ215" s="178"/>
      <c r="BA215" s="178"/>
      <c r="BB215" s="178"/>
      <c r="BC215" s="178"/>
    </row>
  </sheetData>
  <sheetProtection algorithmName="SHA-512" hashValue="fAb55znAalBK6et+3t9kc/fanFq7Y18OreCuyBoP3l+p62pOcJ2YIiMgzuUVG9DGNIlrEAuGYV+Ry5I73XKOvA==" saltValue="7KgC9r9HLHvqvW8RpsKtcA==" spinCount="100000" sheet="1" objects="1" scenarios="1"/>
  <mergeCells count="10">
    <mergeCell ref="E13:F13"/>
    <mergeCell ref="B13:C13"/>
    <mergeCell ref="B12:C12"/>
    <mergeCell ref="D12:E12"/>
    <mergeCell ref="B7:H7"/>
    <mergeCell ref="C8:G8"/>
    <mergeCell ref="B9:F9"/>
    <mergeCell ref="B10:F10"/>
    <mergeCell ref="B11:C11"/>
    <mergeCell ref="D11:E11"/>
  </mergeCells>
  <dataValidations count="3">
    <dataValidation type="list" allowBlank="1" showInputMessage="1" showErrorMessage="1" sqref="F12" xr:uid="{00000000-0002-0000-0000-000000000000}">
      <formula1>$T$1:$T$2</formula1>
    </dataValidation>
    <dataValidation type="list" allowBlank="1" showInputMessage="1" showErrorMessage="1" sqref="D13" xr:uid="{1FE97A7A-3692-404F-B7BE-756E571035B1}">
      <formula1>"IFRS,NGAAP"</formula1>
    </dataValidation>
    <dataValidation type="list" allowBlank="1" showInputMessage="1" showErrorMessage="1" sqref="G12" xr:uid="{A571B57B-35C5-4F70-BBB9-286D83955547}">
      <formula1>"1.kvartal,1.halvår,1.-3.kvartal,År"</formula1>
    </dataValidation>
  </dataValidations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6FAA-3C85-43C0-8859-6541B45491EC}">
  <sheetPr codeName="Ark7"/>
  <dimension ref="A1:O66"/>
  <sheetViews>
    <sheetView zoomScaleNormal="100" workbookViewId="0">
      <selection activeCell="C1" sqref="C1:E3"/>
    </sheetView>
  </sheetViews>
  <sheetFormatPr baseColWidth="10" defaultColWidth="0" defaultRowHeight="12.75" customHeight="1" zeroHeight="1" x14ac:dyDescent="0.2"/>
  <cols>
    <col min="1" max="1" width="1.6640625" style="5" customWidth="1"/>
    <col min="2" max="2" width="4.5" style="37" customWidth="1"/>
    <col min="3" max="3" width="72.6640625" style="5" customWidth="1"/>
    <col min="4" max="5" width="19.5" style="5" customWidth="1"/>
    <col min="6" max="6" width="17.83203125" style="12" customWidth="1"/>
    <col min="7" max="7" width="16.33203125" style="12" customWidth="1"/>
    <col min="8" max="8" width="51.5" style="63" customWidth="1"/>
    <col min="9" max="9" width="19.5" style="6" hidden="1" customWidth="1"/>
    <col min="10" max="10" width="14.83203125" style="5" hidden="1" customWidth="1"/>
    <col min="11" max="15" width="0" style="5" hidden="1" customWidth="1"/>
    <col min="16" max="16384" width="12" style="5" hidden="1"/>
  </cols>
  <sheetData>
    <row r="1" spans="1:10" s="2" customFormat="1" x14ac:dyDescent="0.2">
      <c r="A1" s="1"/>
      <c r="B1" s="1"/>
      <c r="C1" s="206" t="s">
        <v>21</v>
      </c>
      <c r="D1" s="206"/>
      <c r="E1" s="206"/>
      <c r="F1" s="71"/>
      <c r="G1" s="71"/>
      <c r="H1" s="62"/>
      <c r="I1" s="3"/>
    </row>
    <row r="2" spans="1:10" s="2" customFormat="1" x14ac:dyDescent="0.2">
      <c r="A2" s="1"/>
      <c r="B2" s="1"/>
      <c r="C2" s="206"/>
      <c r="D2" s="206"/>
      <c r="E2" s="206"/>
      <c r="F2" s="71"/>
      <c r="G2" s="71"/>
      <c r="H2" s="62"/>
      <c r="I2" s="3"/>
    </row>
    <row r="3" spans="1:10" x14ac:dyDescent="0.2">
      <c r="A3" s="1"/>
      <c r="B3" s="4"/>
      <c r="C3" s="206"/>
      <c r="D3" s="206"/>
      <c r="E3" s="206"/>
      <c r="F3" s="71"/>
      <c r="G3" s="71"/>
    </row>
    <row r="4" spans="1:10" ht="12.75" customHeight="1" x14ac:dyDescent="0.25">
      <c r="A4" s="1"/>
      <c r="B4" s="4"/>
      <c r="C4" s="52"/>
      <c r="D4" s="52"/>
      <c r="E4" s="52"/>
      <c r="F4" s="71"/>
      <c r="G4" s="71"/>
    </row>
    <row r="5" spans="1:10" x14ac:dyDescent="0.2">
      <c r="A5" s="1"/>
      <c r="B5" s="4"/>
      <c r="C5" s="7">
        <f>Forside!B10</f>
        <v>0</v>
      </c>
      <c r="D5" s="8"/>
      <c r="E5" s="8"/>
      <c r="F5" s="21"/>
      <c r="G5" s="21"/>
      <c r="I5" s="9"/>
    </row>
    <row r="6" spans="1:10" x14ac:dyDescent="0.2">
      <c r="A6" s="111"/>
      <c r="B6" s="112"/>
      <c r="C6" s="96" t="s">
        <v>22</v>
      </c>
      <c r="D6" s="11" t="str">
        <f>Forside!$G$12 &amp;" " &amp;Forside!F12</f>
        <v>1.-3.kvartal 2025</v>
      </c>
      <c r="E6" s="11" t="str">
        <f>Forside!$G$12 &amp;" " &amp;Forside!F12-1</f>
        <v>1.-3.kvartal 2024</v>
      </c>
      <c r="F6" s="50"/>
      <c r="G6" s="50"/>
      <c r="H6" s="65"/>
    </row>
    <row r="7" spans="1:10" x14ac:dyDescent="0.2">
      <c r="A7" s="1"/>
      <c r="B7" s="106"/>
      <c r="C7" s="95"/>
      <c r="D7" s="14" t="s">
        <v>23</v>
      </c>
      <c r="E7" s="14" t="s">
        <v>23</v>
      </c>
      <c r="F7" s="59"/>
      <c r="G7" s="59"/>
      <c r="H7" s="65"/>
    </row>
    <row r="8" spans="1:10" x14ac:dyDescent="0.2">
      <c r="A8" s="107" t="s">
        <v>141</v>
      </c>
      <c r="B8" s="93" t="s">
        <v>24</v>
      </c>
      <c r="C8" s="27" t="s">
        <v>25</v>
      </c>
      <c r="D8" s="91"/>
      <c r="E8" s="91"/>
      <c r="F8" s="58"/>
      <c r="G8" s="58"/>
      <c r="H8" s="65"/>
    </row>
    <row r="9" spans="1:10" x14ac:dyDescent="0.2">
      <c r="A9" s="107" t="s">
        <v>142</v>
      </c>
      <c r="B9" s="93" t="s">
        <v>26</v>
      </c>
      <c r="C9" s="15" t="s">
        <v>27</v>
      </c>
      <c r="D9" s="91"/>
      <c r="E9" s="91"/>
      <c r="F9" s="58"/>
      <c r="G9" s="58"/>
      <c r="H9" s="64" t="str">
        <f>IF(D9&lt;0,"Post 2 skal føres med positivt fortegn",IF(E9&lt;0,"Post 2 skal føres med positivt fortegn",""))</f>
        <v/>
      </c>
    </row>
    <row r="10" spans="1:10" x14ac:dyDescent="0.2">
      <c r="A10" s="107" t="s">
        <v>143</v>
      </c>
      <c r="B10" s="93" t="s">
        <v>28</v>
      </c>
      <c r="C10" s="15" t="s">
        <v>29</v>
      </c>
      <c r="D10" s="68"/>
      <c r="E10" s="68"/>
      <c r="F10" s="60"/>
      <c r="G10" s="60"/>
      <c r="H10" s="64" t="str">
        <f>IF(ISBLANK(D10),"Post 3 må fylles ut",IF(ISBLANK(E10),"Post 3 må fylles ut",""))</f>
        <v>Post 3 må fylles ut</v>
      </c>
    </row>
    <row r="11" spans="1:10" x14ac:dyDescent="0.2">
      <c r="A11" s="107" t="s">
        <v>144</v>
      </c>
      <c r="B11" s="93" t="s">
        <v>30</v>
      </c>
      <c r="C11" s="15" t="s">
        <v>31</v>
      </c>
      <c r="D11" s="68"/>
      <c r="E11" s="68"/>
      <c r="F11" s="60"/>
      <c r="G11" s="60"/>
      <c r="H11" s="64"/>
      <c r="J11" s="12"/>
    </row>
    <row r="12" spans="1:10" x14ac:dyDescent="0.2">
      <c r="A12" s="107" t="s">
        <v>145</v>
      </c>
      <c r="B12" s="93" t="s">
        <v>32</v>
      </c>
      <c r="C12" s="15" t="s">
        <v>33</v>
      </c>
      <c r="D12" s="68"/>
      <c r="E12" s="68"/>
      <c r="F12" s="60"/>
      <c r="G12" s="60"/>
      <c r="H12" s="64"/>
    </row>
    <row r="13" spans="1:10" x14ac:dyDescent="0.2">
      <c r="A13" s="107" t="s">
        <v>146</v>
      </c>
      <c r="B13" s="93" t="s">
        <v>34</v>
      </c>
      <c r="C13" s="15" t="s">
        <v>35</v>
      </c>
      <c r="D13" s="68"/>
      <c r="E13" s="68"/>
      <c r="F13" s="60"/>
      <c r="G13" s="60"/>
      <c r="H13" s="64"/>
    </row>
    <row r="14" spans="1:10" x14ac:dyDescent="0.2">
      <c r="A14" s="107" t="s">
        <v>147</v>
      </c>
      <c r="B14" s="93">
        <v>5</v>
      </c>
      <c r="C14" s="15" t="s">
        <v>36</v>
      </c>
      <c r="D14" s="68"/>
      <c r="E14" s="68"/>
      <c r="F14" s="60"/>
      <c r="G14" s="60"/>
      <c r="H14" s="64" t="str">
        <f>IF(ISBLANK(D14),"Post 5 må fylles ut",IF(ISBLANK(E14),"Post 5 må fylles ut",""))</f>
        <v>Post 5 må fylles ut</v>
      </c>
    </row>
    <row r="15" spans="1:10" x14ac:dyDescent="0.2">
      <c r="A15" s="108"/>
      <c r="B15" s="93"/>
      <c r="C15" s="15"/>
      <c r="D15" s="16"/>
      <c r="E15" s="16"/>
      <c r="F15" s="60"/>
      <c r="G15" s="60"/>
      <c r="H15" s="66"/>
      <c r="I15" s="12"/>
    </row>
    <row r="16" spans="1:10" x14ac:dyDescent="0.2">
      <c r="A16" s="107" t="s">
        <v>148</v>
      </c>
      <c r="B16" s="93" t="s">
        <v>37</v>
      </c>
      <c r="C16" s="15" t="s">
        <v>38</v>
      </c>
      <c r="D16" s="68"/>
      <c r="E16" s="68"/>
      <c r="F16" s="60"/>
      <c r="G16" s="60"/>
      <c r="H16" s="64" t="str">
        <f>IF(ISBLANK(D16),"Post 6 må fylles ut",IF(ISBLANK(E16),"Post 6 må fylles ut",""))</f>
        <v>Post 6 må fylles ut</v>
      </c>
    </row>
    <row r="17" spans="1:11" x14ac:dyDescent="0.2">
      <c r="A17" s="108"/>
      <c r="B17" s="93"/>
      <c r="C17" s="15"/>
      <c r="D17" s="17" t="str">
        <f>Forside!D12</f>
        <v>30.09.2025</v>
      </c>
      <c r="E17" s="17" t="str">
        <f>CONCATENATE(LEFT(D17,6),CONCATENATE(RIGHT(E6,4)))</f>
        <v>30.09.2024</v>
      </c>
      <c r="F17" s="61"/>
      <c r="G17" s="61"/>
      <c r="H17" s="64"/>
    </row>
    <row r="18" spans="1:11" x14ac:dyDescent="0.2">
      <c r="A18" s="108"/>
      <c r="B18" s="93"/>
      <c r="C18" s="18"/>
      <c r="D18" s="14" t="s">
        <v>23</v>
      </c>
      <c r="E18" s="14" t="s">
        <v>23</v>
      </c>
      <c r="F18" s="59"/>
      <c r="G18" s="59"/>
      <c r="H18" s="65"/>
    </row>
    <row r="19" spans="1:11" x14ac:dyDescent="0.2">
      <c r="A19" s="107" t="s">
        <v>149</v>
      </c>
      <c r="B19" s="93" t="s">
        <v>39</v>
      </c>
      <c r="C19" s="15" t="s">
        <v>212</v>
      </c>
      <c r="D19" s="68"/>
      <c r="E19" s="68"/>
      <c r="F19" s="60">
        <f>D21+D25</f>
        <v>0</v>
      </c>
      <c r="G19" s="60">
        <f>E21+E25</f>
        <v>0</v>
      </c>
      <c r="H19" s="64" t="str">
        <f>IF(OR(ROUND(D19,0)&lt;&gt;ROUND(F19,0),ROUND(E19,0)&lt;&gt;ROUND(G19,0)),"Må fylles ut! Er lik 7.2+7.6","")</f>
        <v/>
      </c>
    </row>
    <row r="20" spans="1:11" x14ac:dyDescent="0.2">
      <c r="A20" s="107" t="s">
        <v>150</v>
      </c>
      <c r="B20" s="93" t="s">
        <v>40</v>
      </c>
      <c r="C20" s="15" t="s">
        <v>213</v>
      </c>
      <c r="D20" s="68"/>
      <c r="E20" s="68"/>
      <c r="F20" s="60">
        <f>D22+D26</f>
        <v>0</v>
      </c>
      <c r="G20" s="60">
        <f>E22+E26</f>
        <v>0</v>
      </c>
      <c r="H20" s="64" t="str">
        <f>IF(OR(ROUND(D20,0)&lt;&gt;ROUND(F20,0),ROUND(E20,0)&lt;&gt;ROUND(G20,0)),"Brutto utlån kunder avviker fra summen av postene 7.3+7.7","")</f>
        <v/>
      </c>
    </row>
    <row r="21" spans="1:11" x14ac:dyDescent="0.2">
      <c r="A21" s="107" t="s">
        <v>151</v>
      </c>
      <c r="B21" s="93" t="s">
        <v>42</v>
      </c>
      <c r="C21" s="15" t="s">
        <v>43</v>
      </c>
      <c r="D21" s="68"/>
      <c r="E21" s="68"/>
      <c r="F21" s="60"/>
      <c r="G21" s="60"/>
      <c r="H21" s="64" t="str">
        <f>IF(AND(D21&lt;&gt;0,D22=""),"Må fylle ut post 7.3",IF(AND(E21&lt;&gt;0,E22=""),"Må fylle ut post 7.3",""))</f>
        <v/>
      </c>
    </row>
    <row r="22" spans="1:11" x14ac:dyDescent="0.2">
      <c r="A22" s="107" t="s">
        <v>152</v>
      </c>
      <c r="B22" s="93" t="s">
        <v>44</v>
      </c>
      <c r="C22" s="15" t="s">
        <v>45</v>
      </c>
      <c r="D22" s="68"/>
      <c r="E22" s="68"/>
      <c r="F22" s="60"/>
      <c r="G22" s="60"/>
      <c r="H22" s="64" t="str">
        <f>IF(AND(D22&lt;&gt;0,D21=""),"Må fylles ut post 7.2",IF(AND(E22&lt;&gt;0,E21=""),"Må fylles ut post 7.2",""))</f>
        <v/>
      </c>
    </row>
    <row r="23" spans="1:11" x14ac:dyDescent="0.2">
      <c r="A23" s="107" t="s">
        <v>153</v>
      </c>
      <c r="B23" s="93" t="s">
        <v>46</v>
      </c>
      <c r="C23" s="15" t="s">
        <v>214</v>
      </c>
      <c r="D23" s="68"/>
      <c r="E23" s="68"/>
      <c r="F23" s="60"/>
      <c r="G23" s="60"/>
      <c r="H23" s="67"/>
    </row>
    <row r="24" spans="1:11" x14ac:dyDescent="0.2">
      <c r="A24" s="107" t="s">
        <v>211</v>
      </c>
      <c r="B24" s="93" t="s">
        <v>47</v>
      </c>
      <c r="C24" s="15" t="s">
        <v>215</v>
      </c>
      <c r="D24" s="68"/>
      <c r="E24" s="68"/>
      <c r="F24" s="60"/>
      <c r="G24" s="60"/>
      <c r="H24" s="67"/>
    </row>
    <row r="25" spans="1:11" x14ac:dyDescent="0.2">
      <c r="A25" s="107" t="s">
        <v>154</v>
      </c>
      <c r="B25" s="93" t="s">
        <v>49</v>
      </c>
      <c r="C25" s="15" t="s">
        <v>48</v>
      </c>
      <c r="D25" s="68"/>
      <c r="E25" s="68"/>
      <c r="F25" s="60"/>
      <c r="G25" s="60"/>
      <c r="H25" s="64" t="str">
        <f>IF(AND(D25&lt;&gt;0,D26=""),"Må fylles ut post 7.7",IF(AND(E25&lt;&gt;0,E26=""),"Må fylles ut post 7.7",""))</f>
        <v/>
      </c>
    </row>
    <row r="26" spans="1:11" x14ac:dyDescent="0.2">
      <c r="A26" s="107" t="s">
        <v>155</v>
      </c>
      <c r="B26" s="93" t="s">
        <v>210</v>
      </c>
      <c r="C26" s="15" t="s">
        <v>45</v>
      </c>
      <c r="D26" s="68"/>
      <c r="E26" s="68"/>
      <c r="F26" s="60"/>
      <c r="G26" s="60"/>
      <c r="H26" s="64" t="str">
        <f>IF(AND(D26&lt;&gt;0,D25=""),"Må fylles ut post 7.6",IF(AND(E26&lt;&gt;0,E25=""),"Må fylles ut post 7.6",""))</f>
        <v/>
      </c>
    </row>
    <row r="27" spans="1:11" x14ac:dyDescent="0.2">
      <c r="A27" s="108"/>
      <c r="B27" s="93"/>
      <c r="C27" s="15"/>
      <c r="D27" s="16"/>
      <c r="E27" s="16"/>
      <c r="F27" s="60"/>
      <c r="G27" s="60"/>
      <c r="H27" s="67"/>
    </row>
    <row r="28" spans="1:11" x14ac:dyDescent="0.2">
      <c r="A28" s="107" t="s">
        <v>156</v>
      </c>
      <c r="B28" s="93" t="s">
        <v>50</v>
      </c>
      <c r="C28" s="15" t="s">
        <v>51</v>
      </c>
      <c r="D28" s="68"/>
      <c r="E28" s="68"/>
      <c r="F28" s="60">
        <f>D30+D32</f>
        <v>0</v>
      </c>
      <c r="G28" s="60">
        <f>E30+E32</f>
        <v>0</v>
      </c>
      <c r="H28" s="64" t="str">
        <f>IF(OR(ROUND(D28,0)&lt;&gt;ROUND(F28,0),ROUND(E28,0)&lt;&gt;ROUND(G28,0)),"Må fylles ut! Er lik 8.2+8.4",IF(AND(D28&lt;&gt;0,D29=""),"Må fylles ut post 8.1",""))</f>
        <v/>
      </c>
      <c r="K28" s="19"/>
    </row>
    <row r="29" spans="1:11" x14ac:dyDescent="0.2">
      <c r="A29" s="107" t="s">
        <v>157</v>
      </c>
      <c r="B29" s="93" t="s">
        <v>52</v>
      </c>
      <c r="C29" s="15" t="s">
        <v>53</v>
      </c>
      <c r="D29" s="68"/>
      <c r="E29" s="69"/>
      <c r="F29" s="60">
        <f>D31+D33</f>
        <v>0</v>
      </c>
      <c r="G29" s="60">
        <f>E31+E33</f>
        <v>0</v>
      </c>
      <c r="H29" s="64" t="str">
        <f>IF(OR(ROUND(D29,0)&lt;&gt;ROUND(F29,0),ROUND(E29,0)&lt;&gt;ROUND(G29,0)),"Må fylles ut! Er lik 8.3+8.5",IF(AND(D29&lt;&gt;0,D28=""),"Må fylles ut post 8",""))</f>
        <v/>
      </c>
      <c r="K29" s="19"/>
    </row>
    <row r="30" spans="1:11" x14ac:dyDescent="0.2">
      <c r="A30" s="107" t="s">
        <v>158</v>
      </c>
      <c r="B30" s="93" t="s">
        <v>54</v>
      </c>
      <c r="C30" s="15" t="s">
        <v>55</v>
      </c>
      <c r="D30" s="68"/>
      <c r="E30" s="68"/>
      <c r="F30" s="60"/>
      <c r="G30" s="60"/>
      <c r="H30" s="64" t="str">
        <f>IF(AND(D30&lt;&gt;0,D31=""),"Må fylles ut 8.3","")</f>
        <v/>
      </c>
    </row>
    <row r="31" spans="1:11" x14ac:dyDescent="0.2">
      <c r="A31" s="107" t="s">
        <v>159</v>
      </c>
      <c r="B31" s="93" t="s">
        <v>56</v>
      </c>
      <c r="C31" s="15" t="s">
        <v>57</v>
      </c>
      <c r="D31" s="68"/>
      <c r="E31" s="68"/>
      <c r="F31" s="60"/>
      <c r="G31" s="60"/>
      <c r="H31" s="64" t="str">
        <f>IF(AND(D31&lt;&gt;0,D30=""),"Må fylles ut post 8.2","")</f>
        <v/>
      </c>
    </row>
    <row r="32" spans="1:11" x14ac:dyDescent="0.2">
      <c r="A32" s="107" t="s">
        <v>160</v>
      </c>
      <c r="B32" s="93" t="s">
        <v>58</v>
      </c>
      <c r="C32" s="15" t="s">
        <v>59</v>
      </c>
      <c r="D32" s="68"/>
      <c r="E32" s="68"/>
      <c r="F32" s="60"/>
      <c r="G32" s="60"/>
      <c r="H32" s="64" t="str">
        <f>IF(AND(D32&lt;&gt;0,D33=""),"Må fylles ut post 8.5","")</f>
        <v/>
      </c>
    </row>
    <row r="33" spans="1:11" x14ac:dyDescent="0.2">
      <c r="A33" s="107" t="s">
        <v>161</v>
      </c>
      <c r="B33" s="93" t="s">
        <v>60</v>
      </c>
      <c r="C33" s="15" t="s">
        <v>57</v>
      </c>
      <c r="D33" s="68"/>
      <c r="E33" s="68"/>
      <c r="F33" s="60"/>
      <c r="G33" s="60"/>
      <c r="H33" s="64" t="str">
        <f>IF(AND(D33&lt;&gt;0,D32=""),"Må fylles ut post 8.4","")</f>
        <v/>
      </c>
    </row>
    <row r="34" spans="1:11" x14ac:dyDescent="0.2">
      <c r="A34" s="108"/>
      <c r="B34" s="93"/>
      <c r="C34" s="20"/>
      <c r="D34" s="16"/>
      <c r="E34" s="15"/>
      <c r="F34" s="60"/>
      <c r="G34" s="60"/>
      <c r="H34" s="67"/>
    </row>
    <row r="35" spans="1:11" x14ac:dyDescent="0.2">
      <c r="A35" s="107" t="s">
        <v>162</v>
      </c>
      <c r="B35" s="93" t="s">
        <v>61</v>
      </c>
      <c r="C35" s="20" t="s">
        <v>62</v>
      </c>
      <c r="D35" s="68"/>
      <c r="E35" s="69"/>
      <c r="F35" s="60"/>
      <c r="G35" s="60"/>
      <c r="H35" s="67"/>
      <c r="J35" s="12"/>
      <c r="K35" s="12"/>
    </row>
    <row r="36" spans="1:11" x14ac:dyDescent="0.2">
      <c r="A36" s="107" t="s">
        <v>163</v>
      </c>
      <c r="B36" s="93" t="s">
        <v>63</v>
      </c>
      <c r="C36" s="20" t="s">
        <v>64</v>
      </c>
      <c r="D36" s="68"/>
      <c r="E36" s="69"/>
      <c r="F36" s="60"/>
      <c r="G36" s="60"/>
      <c r="H36" s="67"/>
      <c r="J36" s="12"/>
      <c r="K36" s="12"/>
    </row>
    <row r="37" spans="1:11" x14ac:dyDescent="0.2">
      <c r="A37" s="108"/>
      <c r="B37" s="93"/>
      <c r="C37" s="21"/>
      <c r="D37" s="22"/>
      <c r="E37" s="23"/>
      <c r="F37" s="60"/>
      <c r="G37" s="60"/>
      <c r="H37" s="67"/>
      <c r="J37" s="12"/>
      <c r="K37" s="12"/>
    </row>
    <row r="38" spans="1:11" x14ac:dyDescent="0.2">
      <c r="A38" s="107" t="s">
        <v>164</v>
      </c>
      <c r="B38" s="93" t="s">
        <v>65</v>
      </c>
      <c r="C38" s="20" t="s">
        <v>66</v>
      </c>
      <c r="D38" s="68"/>
      <c r="E38" s="68"/>
      <c r="F38" s="72"/>
      <c r="G38" s="60"/>
      <c r="H38" s="6" t="str">
        <f>IF(D38&gt;0,"Skal være negativ",IF(E38&gt;0,"Skal være negativ",""))</f>
        <v/>
      </c>
      <c r="J38" s="12"/>
      <c r="K38" s="12"/>
    </row>
    <row r="39" spans="1:11" x14ac:dyDescent="0.2">
      <c r="A39" s="107" t="s">
        <v>165</v>
      </c>
      <c r="B39" s="93" t="s">
        <v>67</v>
      </c>
      <c r="C39" s="20" t="s">
        <v>68</v>
      </c>
      <c r="D39" s="68"/>
      <c r="E39" s="68"/>
      <c r="F39" s="60"/>
      <c r="G39" s="60"/>
      <c r="H39" s="64" t="str">
        <f t="shared" ref="H39:H40" si="0">IF(D39&gt;0,"Skal være negativ",IF(E39&gt;0,"Skal være negativ",""))</f>
        <v/>
      </c>
      <c r="J39" s="12"/>
      <c r="K39" s="12"/>
    </row>
    <row r="40" spans="1:11" x14ac:dyDescent="0.2">
      <c r="A40" s="107" t="s">
        <v>166</v>
      </c>
      <c r="B40" s="93" t="s">
        <v>69</v>
      </c>
      <c r="C40" s="24" t="s">
        <v>70</v>
      </c>
      <c r="D40" s="68"/>
      <c r="E40" s="68"/>
      <c r="F40" s="60"/>
      <c r="G40" s="60"/>
      <c r="H40" s="6" t="str">
        <f t="shared" si="0"/>
        <v/>
      </c>
      <c r="J40" s="12"/>
      <c r="K40" s="12"/>
    </row>
    <row r="41" spans="1:11" x14ac:dyDescent="0.2">
      <c r="A41" s="108"/>
      <c r="B41" s="93"/>
      <c r="C41" s="21" t="s">
        <v>71</v>
      </c>
      <c r="D41" s="21"/>
      <c r="E41" s="23"/>
      <c r="F41" s="60"/>
      <c r="G41" s="60"/>
      <c r="H41" s="65"/>
    </row>
    <row r="42" spans="1:11" x14ac:dyDescent="0.2">
      <c r="A42" s="108"/>
      <c r="B42" s="93"/>
      <c r="C42" s="21"/>
      <c r="D42" s="21"/>
      <c r="E42" s="23"/>
      <c r="F42" s="60"/>
      <c r="G42" s="60"/>
      <c r="H42" s="65"/>
    </row>
    <row r="43" spans="1:11" x14ac:dyDescent="0.2">
      <c r="A43" s="108"/>
      <c r="B43" s="23" t="s">
        <v>72</v>
      </c>
      <c r="C43" s="97" t="s">
        <v>73</v>
      </c>
      <c r="D43" s="53" t="str">
        <f>D17</f>
        <v>30.09.2025</v>
      </c>
      <c r="E43" s="17" t="str">
        <f>E17</f>
        <v>30.09.2024</v>
      </c>
      <c r="F43" s="61"/>
      <c r="G43" s="61"/>
      <c r="H43" s="65"/>
    </row>
    <row r="44" spans="1:11" x14ac:dyDescent="0.2">
      <c r="A44" s="108"/>
      <c r="B44" s="23"/>
      <c r="C44" s="95"/>
      <c r="D44" s="14" t="s">
        <v>23</v>
      </c>
      <c r="E44" s="14" t="s">
        <v>23</v>
      </c>
      <c r="F44" s="59"/>
      <c r="G44" s="59"/>
      <c r="H44" s="65"/>
    </row>
    <row r="45" spans="1:11" x14ac:dyDescent="0.2">
      <c r="A45" s="107" t="s">
        <v>167</v>
      </c>
      <c r="B45" s="93"/>
      <c r="C45" s="15" t="s">
        <v>74</v>
      </c>
      <c r="D45" s="68"/>
      <c r="E45" s="68"/>
      <c r="F45" s="60" t="str">
        <f>IF(D45&lt;&gt;D20,"Skal være lik 7.1","")</f>
        <v/>
      </c>
      <c r="G45" s="60"/>
      <c r="H45" s="67"/>
    </row>
    <row r="46" spans="1:11" x14ac:dyDescent="0.2">
      <c r="A46" s="107" t="s">
        <v>168</v>
      </c>
      <c r="B46" s="93"/>
      <c r="C46" s="27" t="s">
        <v>75</v>
      </c>
      <c r="D46" s="68"/>
      <c r="E46" s="68"/>
      <c r="F46" s="60"/>
      <c r="G46" s="60"/>
      <c r="H46" s="64"/>
    </row>
    <row r="47" spans="1:11" x14ac:dyDescent="0.2">
      <c r="A47" s="107" t="s">
        <v>169</v>
      </c>
      <c r="B47" s="93"/>
      <c r="C47" s="15" t="s">
        <v>76</v>
      </c>
      <c r="D47" s="68"/>
      <c r="E47" s="68"/>
      <c r="F47" s="60"/>
      <c r="G47" s="60"/>
      <c r="H47" s="64"/>
    </row>
    <row r="48" spans="1:11" x14ac:dyDescent="0.2">
      <c r="A48" s="107" t="s">
        <v>170</v>
      </c>
      <c r="B48" s="93"/>
      <c r="C48" s="15" t="s">
        <v>77</v>
      </c>
      <c r="D48" s="68"/>
      <c r="E48" s="68"/>
      <c r="F48" s="60"/>
      <c r="G48" s="60"/>
      <c r="H48" s="64"/>
    </row>
    <row r="49" spans="1:9" x14ac:dyDescent="0.2">
      <c r="A49" s="107" t="s">
        <v>171</v>
      </c>
      <c r="B49" s="93"/>
      <c r="C49" s="15" t="s">
        <v>78</v>
      </c>
      <c r="D49" s="68"/>
      <c r="E49" s="68"/>
      <c r="F49" s="60"/>
      <c r="G49" s="60"/>
      <c r="H49" s="64"/>
    </row>
    <row r="50" spans="1:9" x14ac:dyDescent="0.2">
      <c r="A50" s="107" t="s">
        <v>172</v>
      </c>
      <c r="B50" s="93"/>
      <c r="C50" s="15" t="s">
        <v>79</v>
      </c>
      <c r="D50" s="68"/>
      <c r="E50" s="68"/>
      <c r="F50" s="60" t="str">
        <f>IF(D50&lt;&gt;D19,"Skal være lik 7.","")</f>
        <v/>
      </c>
      <c r="G50" s="60"/>
      <c r="H50" s="67"/>
    </row>
    <row r="51" spans="1:9" x14ac:dyDescent="0.2">
      <c r="A51" s="108"/>
      <c r="B51" s="93"/>
      <c r="C51" s="21"/>
      <c r="D51" s="21"/>
      <c r="E51" s="21"/>
      <c r="F51" s="60"/>
      <c r="G51" s="60"/>
      <c r="H51" s="65"/>
    </row>
    <row r="52" spans="1:9" x14ac:dyDescent="0.2">
      <c r="A52" s="108"/>
      <c r="B52" s="93"/>
      <c r="C52" s="96" t="s">
        <v>80</v>
      </c>
      <c r="D52" s="25" t="str">
        <f>D6</f>
        <v>1.-3.kvartal 2025</v>
      </c>
      <c r="E52" s="11" t="str">
        <f>E6</f>
        <v>1.-3.kvartal 2024</v>
      </c>
      <c r="F52" s="58"/>
      <c r="G52" s="58"/>
      <c r="H52" s="65"/>
    </row>
    <row r="53" spans="1:9" x14ac:dyDescent="0.2">
      <c r="A53" s="108"/>
      <c r="B53" s="93"/>
      <c r="C53" s="98"/>
      <c r="D53" s="26" t="s">
        <v>23</v>
      </c>
      <c r="E53" s="14" t="s">
        <v>23</v>
      </c>
      <c r="F53" s="59"/>
      <c r="G53" s="59"/>
      <c r="H53" s="65"/>
    </row>
    <row r="54" spans="1:9" x14ac:dyDescent="0.2">
      <c r="A54" s="107" t="s">
        <v>173</v>
      </c>
      <c r="B54" s="93" t="s">
        <v>81</v>
      </c>
      <c r="C54" s="27" t="s">
        <v>82</v>
      </c>
      <c r="D54" s="68"/>
      <c r="E54" s="69"/>
      <c r="F54" s="60"/>
      <c r="G54" s="60"/>
      <c r="H54" s="64" t="str">
        <f>IF(D54&gt;0,"Navn på foretak solgt til og volum spesifiseres i egen arkfane",IF(E54&gt;0,"Navn på foretak solgt til og volum spesifiseres i egen arkfane",""))</f>
        <v/>
      </c>
    </row>
    <row r="55" spans="1:9" x14ac:dyDescent="0.2">
      <c r="A55" s="107" t="s">
        <v>174</v>
      </c>
      <c r="B55" s="93" t="s">
        <v>83</v>
      </c>
      <c r="C55" s="15" t="s">
        <v>84</v>
      </c>
      <c r="D55" s="68"/>
      <c r="E55" s="69"/>
      <c r="F55" s="60"/>
      <c r="G55" s="60"/>
      <c r="H55" s="65"/>
    </row>
    <row r="56" spans="1:9" x14ac:dyDescent="0.2">
      <c r="A56" s="107" t="s">
        <v>175</v>
      </c>
      <c r="B56" s="93" t="s">
        <v>85</v>
      </c>
      <c r="C56" s="15" t="s">
        <v>86</v>
      </c>
      <c r="D56" s="68"/>
      <c r="E56" s="68"/>
      <c r="F56" s="60"/>
      <c r="G56" s="60"/>
      <c r="H56" s="65"/>
    </row>
    <row r="57" spans="1:9" x14ac:dyDescent="0.2">
      <c r="A57" s="107" t="s">
        <v>176</v>
      </c>
      <c r="B57" s="93" t="s">
        <v>87</v>
      </c>
      <c r="C57" s="15" t="s">
        <v>88</v>
      </c>
      <c r="D57" s="68"/>
      <c r="E57" s="68"/>
      <c r="F57" s="60"/>
      <c r="G57" s="60"/>
      <c r="H57" s="65"/>
    </row>
    <row r="58" spans="1:9" x14ac:dyDescent="0.2">
      <c r="A58" s="107" t="s">
        <v>177</v>
      </c>
      <c r="B58" s="93" t="s">
        <v>89</v>
      </c>
      <c r="C58" s="99" t="s">
        <v>90</v>
      </c>
      <c r="D58" s="69"/>
      <c r="E58" s="70"/>
      <c r="F58" s="60"/>
      <c r="G58" s="60"/>
      <c r="H58" s="65"/>
    </row>
    <row r="59" spans="1:9" x14ac:dyDescent="0.2">
      <c r="A59" s="110"/>
      <c r="B59" s="94"/>
      <c r="C59" s="100" t="s">
        <v>178</v>
      </c>
      <c r="D59" s="15"/>
      <c r="E59" s="27"/>
      <c r="F59" s="60"/>
      <c r="G59" s="60"/>
      <c r="H59" s="65"/>
    </row>
    <row r="60" spans="1:9" x14ac:dyDescent="0.2">
      <c r="A60" s="8"/>
      <c r="B60" s="4"/>
      <c r="C60" s="8"/>
      <c r="D60" s="8"/>
      <c r="E60" s="8"/>
      <c r="F60" s="21"/>
      <c r="G60" s="21"/>
      <c r="I60" s="5"/>
    </row>
    <row r="61" spans="1:9" hidden="1" x14ac:dyDescent="0.2">
      <c r="I61" s="5"/>
    </row>
    <row r="62" spans="1:9" hidden="1" x14ac:dyDescent="0.2">
      <c r="I62" s="5"/>
    </row>
    <row r="63" spans="1:9" hidden="1" x14ac:dyDescent="0.2">
      <c r="I63" s="5"/>
    </row>
    <row r="64" spans="1:9" hidden="1" x14ac:dyDescent="0.2">
      <c r="I64" s="5"/>
    </row>
    <row r="65" spans="9:9" hidden="1" x14ac:dyDescent="0.2">
      <c r="I65" s="5"/>
    </row>
    <row r="66" spans="9:9" ht="25.5" hidden="1" customHeight="1" x14ac:dyDescent="0.2">
      <c r="I66" s="5"/>
    </row>
  </sheetData>
  <sheetProtection algorithmName="SHA-512" hashValue="zLiywFgNmtgHXI2nF6Yc5eQAC0yHUOpb9qWaMC1G1ikU70SkcmH5DUrAel4y6NwReqRAtNioSilSW/k//SZ9rQ==" saltValue="6JEYTlNh4OK8P55SEHs6CA==" spinCount="100000" sheet="1" objects="1" scenarios="1"/>
  <mergeCells count="1">
    <mergeCell ref="C1:E3"/>
  </mergeCells>
  <phoneticPr fontId="0" type="noConversion"/>
  <dataValidations count="1">
    <dataValidation type="decimal" operator="greaterThan" allowBlank="1" showInputMessage="1" showErrorMessage="1" error="Post 2 skal føres med positivt fortegn " sqref="D9:E9" xr:uid="{1565248A-DFFC-4FE1-96E1-3BFBB7467F61}">
      <formula1>0</formula1>
    </dataValidation>
  </dataValidations>
  <pageMargins left="0.59055118110236227" right="0.31496062992125984" top="0.39370078740157483" bottom="0.19685039370078741" header="0.31496062992125984" footer="0.31496062992125984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C3E9-0F26-41A3-8A69-5A956525F71B}">
  <sheetPr codeName="Ark4"/>
  <dimension ref="A1:O113"/>
  <sheetViews>
    <sheetView zoomScaleNormal="100" workbookViewId="0">
      <selection activeCell="D8" sqref="D8"/>
    </sheetView>
  </sheetViews>
  <sheetFormatPr baseColWidth="10" defaultColWidth="0" defaultRowHeight="12.75" zeroHeight="1" x14ac:dyDescent="0.2"/>
  <cols>
    <col min="1" max="1" width="2" style="5" customWidth="1"/>
    <col min="2" max="2" width="4.5" style="37" customWidth="1"/>
    <col min="3" max="3" width="72.6640625" style="5" customWidth="1"/>
    <col min="4" max="5" width="19.5" style="5" customWidth="1"/>
    <col min="6" max="7" width="34.33203125" style="12" bestFit="1" customWidth="1"/>
    <col min="8" max="8" width="51.5" style="63" customWidth="1"/>
    <col min="9" max="9" width="19.5" style="6" hidden="1" customWidth="1"/>
    <col min="10" max="10" width="14.83203125" style="5" hidden="1" customWidth="1"/>
    <col min="11" max="15" width="0" style="5" hidden="1" customWidth="1"/>
    <col min="16" max="16384" width="12" style="5" hidden="1"/>
  </cols>
  <sheetData>
    <row r="1" spans="1:10" s="2" customFormat="1" x14ac:dyDescent="0.2">
      <c r="A1" s="1"/>
      <c r="B1" s="1"/>
      <c r="C1" s="206" t="s">
        <v>21</v>
      </c>
      <c r="D1" s="206"/>
      <c r="E1" s="206"/>
      <c r="F1" s="71"/>
      <c r="G1" s="71"/>
      <c r="H1" s="62"/>
      <c r="I1" s="3"/>
    </row>
    <row r="2" spans="1:10" s="2" customFormat="1" x14ac:dyDescent="0.2">
      <c r="A2" s="1"/>
      <c r="B2" s="1"/>
      <c r="C2" s="206"/>
      <c r="D2" s="206"/>
      <c r="E2" s="206"/>
      <c r="F2" s="71"/>
      <c r="G2" s="71"/>
      <c r="H2" s="62"/>
      <c r="I2" s="3"/>
    </row>
    <row r="3" spans="1:10" x14ac:dyDescent="0.2">
      <c r="A3" s="1"/>
      <c r="B3" s="4"/>
      <c r="C3" s="206"/>
      <c r="D3" s="206"/>
      <c r="E3" s="206"/>
      <c r="F3" s="71"/>
      <c r="G3" s="71"/>
    </row>
    <row r="4" spans="1:10" ht="12.75" customHeight="1" x14ac:dyDescent="0.25">
      <c r="A4" s="1"/>
      <c r="B4" s="4"/>
      <c r="C4" s="52"/>
      <c r="D4" s="52"/>
      <c r="E4" s="52"/>
      <c r="F4" s="71"/>
      <c r="G4" s="71"/>
    </row>
    <row r="5" spans="1:10" x14ac:dyDescent="0.2">
      <c r="A5" s="1"/>
      <c r="B5" s="4"/>
      <c r="C5" s="7">
        <f>Forside!B10</f>
        <v>0</v>
      </c>
      <c r="D5" s="8"/>
      <c r="E5" s="8"/>
      <c r="F5" s="21"/>
      <c r="G5" s="21"/>
      <c r="I5" s="9"/>
    </row>
    <row r="6" spans="1:10" x14ac:dyDescent="0.2">
      <c r="A6" s="111"/>
      <c r="B6" s="112"/>
      <c r="C6" s="10" t="s">
        <v>22</v>
      </c>
      <c r="D6" s="11">
        <f>Forside!$F$12</f>
        <v>2025</v>
      </c>
      <c r="E6" s="11">
        <f>Forside!$F$12-1</f>
        <v>2024</v>
      </c>
      <c r="F6" s="50"/>
      <c r="G6" s="50"/>
      <c r="H6" s="65"/>
    </row>
    <row r="7" spans="1:10" x14ac:dyDescent="0.2">
      <c r="A7" s="1"/>
      <c r="B7" s="106"/>
      <c r="C7" s="13"/>
      <c r="D7" s="14" t="s">
        <v>23</v>
      </c>
      <c r="E7" s="14" t="s">
        <v>23</v>
      </c>
      <c r="F7" s="59"/>
      <c r="G7" s="59"/>
      <c r="H7" s="65"/>
    </row>
    <row r="8" spans="1:10" x14ac:dyDescent="0.2">
      <c r="A8" s="107" t="s">
        <v>141</v>
      </c>
      <c r="B8" s="93" t="s">
        <v>24</v>
      </c>
      <c r="C8" s="15" t="s">
        <v>25</v>
      </c>
      <c r="D8" s="91"/>
      <c r="E8" s="91"/>
      <c r="F8" s="58"/>
      <c r="G8" s="58"/>
      <c r="H8" s="65"/>
    </row>
    <row r="9" spans="1:10" x14ac:dyDescent="0.2">
      <c r="A9" s="107" t="s">
        <v>142</v>
      </c>
      <c r="B9" s="93" t="s">
        <v>26</v>
      </c>
      <c r="C9" s="15" t="s">
        <v>27</v>
      </c>
      <c r="D9" s="91"/>
      <c r="E9" s="91"/>
      <c r="F9" s="58"/>
      <c r="G9" s="58"/>
      <c r="H9" s="64" t="str">
        <f>IF(D9 &lt; 0,"Post 2 skal føres med positivt fortegn",IF(E9&lt;0,"Post 2 skal føres med positivt fortegn ",""))</f>
        <v/>
      </c>
    </row>
    <row r="10" spans="1:10" x14ac:dyDescent="0.2">
      <c r="A10" s="107" t="s">
        <v>143</v>
      </c>
      <c r="B10" s="93" t="s">
        <v>28</v>
      </c>
      <c r="C10" s="15" t="s">
        <v>29</v>
      </c>
      <c r="D10" s="68"/>
      <c r="E10" s="68"/>
      <c r="F10" s="60"/>
      <c r="G10" s="60"/>
      <c r="H10" s="64" t="str">
        <f>IF(ISBLANK(D10),"Post 3 må fylles ut",IF(ISBLANK(E10),"Post 3 må fylles ut",""))</f>
        <v>Post 3 må fylles ut</v>
      </c>
    </row>
    <row r="11" spans="1:10" x14ac:dyDescent="0.2">
      <c r="A11" s="107" t="s">
        <v>144</v>
      </c>
      <c r="B11" s="93" t="s">
        <v>30</v>
      </c>
      <c r="C11" s="15" t="s">
        <v>31</v>
      </c>
      <c r="D11" s="68"/>
      <c r="E11" s="68"/>
      <c r="F11" s="60"/>
      <c r="G11" s="60"/>
      <c r="H11" s="64"/>
      <c r="J11" s="12"/>
    </row>
    <row r="12" spans="1:10" x14ac:dyDescent="0.2">
      <c r="A12" s="107" t="s">
        <v>145</v>
      </c>
      <c r="B12" s="93" t="s">
        <v>32</v>
      </c>
      <c r="C12" s="15" t="s">
        <v>33</v>
      </c>
      <c r="D12" s="68"/>
      <c r="E12" s="68"/>
      <c r="F12" s="60"/>
      <c r="G12" s="60"/>
      <c r="H12" s="64"/>
    </row>
    <row r="13" spans="1:10" x14ac:dyDescent="0.2">
      <c r="A13" s="107" t="s">
        <v>146</v>
      </c>
      <c r="B13" s="93" t="s">
        <v>34</v>
      </c>
      <c r="C13" s="15" t="s">
        <v>35</v>
      </c>
      <c r="D13" s="68"/>
      <c r="E13" s="68"/>
      <c r="F13" s="60"/>
      <c r="G13" s="60"/>
      <c r="H13" s="64"/>
    </row>
    <row r="14" spans="1:10" x14ac:dyDescent="0.2">
      <c r="A14" s="107" t="s">
        <v>147</v>
      </c>
      <c r="B14" s="93">
        <v>5</v>
      </c>
      <c r="C14" s="15" t="s">
        <v>36</v>
      </c>
      <c r="D14" s="68"/>
      <c r="E14" s="68"/>
      <c r="F14" s="60"/>
      <c r="G14" s="60"/>
      <c r="H14" s="64" t="str">
        <f>IF(ISBLANK(D14),"Post 5 må fylles ut",IF(ISBLANK(E14),"Post 5 må fylles ut",""))</f>
        <v>Post 5 må fylles ut</v>
      </c>
    </row>
    <row r="15" spans="1:10" x14ac:dyDescent="0.2">
      <c r="A15" s="108"/>
      <c r="B15" s="93"/>
      <c r="C15" s="15"/>
      <c r="D15" s="16"/>
      <c r="E15" s="16"/>
      <c r="F15" s="60"/>
      <c r="G15" s="60"/>
      <c r="H15" s="66"/>
      <c r="I15" s="12"/>
    </row>
    <row r="16" spans="1:10" x14ac:dyDescent="0.2">
      <c r="A16" s="107" t="s">
        <v>148</v>
      </c>
      <c r="B16" s="93" t="s">
        <v>37</v>
      </c>
      <c r="C16" s="15" t="s">
        <v>38</v>
      </c>
      <c r="D16" s="68"/>
      <c r="E16" s="68"/>
      <c r="F16" s="60"/>
      <c r="G16" s="60"/>
      <c r="H16" s="64" t="str">
        <f>IF(ISBLANK(D16),"Post 6 må fylles ut",IF(ISBLANK(E16),"Post 6 må fylles ut",""))</f>
        <v>Post 6 må fylles ut</v>
      </c>
    </row>
    <row r="17" spans="1:11" x14ac:dyDescent="0.2">
      <c r="A17" s="108"/>
      <c r="B17" s="93"/>
      <c r="C17" s="15"/>
      <c r="D17" s="17" t="str">
        <f>Forside!D12</f>
        <v>30.09.2025</v>
      </c>
      <c r="E17" s="17" t="str">
        <f>CONCATENATE(LEFT(D17,6),CONCATENATE(RIGHT(E6,4)))</f>
        <v>30.09.2024</v>
      </c>
      <c r="F17" s="61"/>
      <c r="G17" s="61"/>
      <c r="H17" s="64"/>
    </row>
    <row r="18" spans="1:11" x14ac:dyDescent="0.2">
      <c r="A18" s="108"/>
      <c r="B18" s="93"/>
      <c r="C18" s="18"/>
      <c r="D18" s="14" t="s">
        <v>23</v>
      </c>
      <c r="E18" s="14" t="s">
        <v>23</v>
      </c>
      <c r="F18" s="59"/>
      <c r="G18" s="59"/>
      <c r="H18" s="65"/>
    </row>
    <row r="19" spans="1:11" x14ac:dyDescent="0.2">
      <c r="A19" s="107" t="s">
        <v>149</v>
      </c>
      <c r="B19" s="93" t="s">
        <v>39</v>
      </c>
      <c r="C19" s="15" t="s">
        <v>212</v>
      </c>
      <c r="D19" s="68"/>
      <c r="E19" s="68"/>
      <c r="F19" s="60">
        <f>D21+D25</f>
        <v>0</v>
      </c>
      <c r="G19" s="60">
        <f>E21+E25</f>
        <v>0</v>
      </c>
      <c r="H19" s="64" t="str">
        <f>IF(OR(ROUND(D19,0)&lt;&gt;ROUND(F19,0),ROUND(E19,0)&lt;&gt;ROUND(G19,0)),"Må fylles ut! Er lik 7.2+7.6","")</f>
        <v/>
      </c>
    </row>
    <row r="20" spans="1:11" x14ac:dyDescent="0.2">
      <c r="A20" s="107" t="s">
        <v>150</v>
      </c>
      <c r="B20" s="93" t="s">
        <v>40</v>
      </c>
      <c r="C20" s="15" t="s">
        <v>41</v>
      </c>
      <c r="D20" s="68"/>
      <c r="E20" s="68"/>
      <c r="F20" s="60">
        <f>D22+D26</f>
        <v>0</v>
      </c>
      <c r="G20" s="60">
        <f>E22+E26</f>
        <v>0</v>
      </c>
      <c r="H20" s="64" t="str">
        <f>IF(OR(ROUND(D20,0)&lt;&gt;ROUND(F20,0),ROUND(E20,0)&lt;&gt;ROUND(G20,0)),"Brutto utlån kunder avviker fra summen av postene 7.3+7.7","")</f>
        <v/>
      </c>
    </row>
    <row r="21" spans="1:11" x14ac:dyDescent="0.2">
      <c r="A21" s="107" t="s">
        <v>151</v>
      </c>
      <c r="B21" s="93" t="s">
        <v>42</v>
      </c>
      <c r="C21" s="15" t="s">
        <v>43</v>
      </c>
      <c r="D21" s="68"/>
      <c r="E21" s="68"/>
      <c r="F21" s="60"/>
      <c r="G21" s="60"/>
      <c r="H21" s="64" t="str">
        <f>IF(AND(D21&lt;&gt;0,D22=""),"Må fylle ut post 7.3",IF(AND(E21&lt;&gt;0,E22=""),"Må fylle ut post 7.3",""))</f>
        <v/>
      </c>
    </row>
    <row r="22" spans="1:11" x14ac:dyDescent="0.2">
      <c r="A22" s="107" t="s">
        <v>152</v>
      </c>
      <c r="B22" s="93" t="s">
        <v>44</v>
      </c>
      <c r="C22" s="15" t="s">
        <v>45</v>
      </c>
      <c r="D22" s="68"/>
      <c r="E22" s="68"/>
      <c r="F22" s="60"/>
      <c r="G22" s="60"/>
      <c r="H22" s="64" t="str">
        <f>IF(AND(D22&lt;&gt;0,D21=""),"Må fylles ut post 7.2",IF(AND(E22&lt;&gt;0,E21=""),"Må fylles ut post 7.2",""))</f>
        <v/>
      </c>
    </row>
    <row r="23" spans="1:11" x14ac:dyDescent="0.2">
      <c r="A23" s="107" t="s">
        <v>153</v>
      </c>
      <c r="B23" s="93" t="s">
        <v>46</v>
      </c>
      <c r="C23" s="15" t="s">
        <v>214</v>
      </c>
      <c r="D23" s="68"/>
      <c r="E23" s="68"/>
      <c r="F23" s="60"/>
      <c r="G23" s="60"/>
      <c r="H23" s="67"/>
    </row>
    <row r="24" spans="1:11" x14ac:dyDescent="0.2">
      <c r="A24" s="107" t="s">
        <v>211</v>
      </c>
      <c r="B24" s="93" t="s">
        <v>47</v>
      </c>
      <c r="C24" s="15" t="s">
        <v>215</v>
      </c>
      <c r="D24" s="68"/>
      <c r="E24" s="68"/>
      <c r="F24" s="60"/>
      <c r="G24" s="60"/>
      <c r="H24" s="67"/>
    </row>
    <row r="25" spans="1:11" x14ac:dyDescent="0.2">
      <c r="A25" s="107" t="s">
        <v>154</v>
      </c>
      <c r="B25" s="93" t="s">
        <v>49</v>
      </c>
      <c r="C25" s="15" t="s">
        <v>48</v>
      </c>
      <c r="D25" s="68"/>
      <c r="E25" s="68"/>
      <c r="F25" s="60"/>
      <c r="G25" s="60">
        <v>55</v>
      </c>
      <c r="H25" s="64" t="str">
        <f>IF(AND(D25&lt;&gt;0,D26=""),"Må fylles ut post 7.7",IF(AND(E25&lt;&gt;0,E26=""),"Må fylles ut post 7.7",""))</f>
        <v/>
      </c>
    </row>
    <row r="26" spans="1:11" x14ac:dyDescent="0.2">
      <c r="A26" s="107" t="s">
        <v>155</v>
      </c>
      <c r="B26" s="93" t="s">
        <v>210</v>
      </c>
      <c r="C26" s="15" t="s">
        <v>45</v>
      </c>
      <c r="D26" s="68"/>
      <c r="E26" s="68"/>
      <c r="F26" s="60"/>
      <c r="G26" s="60"/>
      <c r="H26" s="64" t="str">
        <f>IF(AND(D26&lt;&gt;0,D25=""),"Må fylles ut post 7.6",IF(AND(E26&lt;&gt;0,E25=""),"Må fylles ut post 7.6",""))</f>
        <v/>
      </c>
    </row>
    <row r="27" spans="1:11" x14ac:dyDescent="0.2">
      <c r="A27" s="108"/>
      <c r="B27" s="93"/>
      <c r="C27" s="15"/>
      <c r="D27" s="16"/>
      <c r="E27" s="16"/>
      <c r="F27" s="60"/>
      <c r="G27" s="60"/>
      <c r="H27" s="67"/>
    </row>
    <row r="28" spans="1:11" x14ac:dyDescent="0.2">
      <c r="A28" s="107" t="s">
        <v>156</v>
      </c>
      <c r="B28" s="93" t="s">
        <v>50</v>
      </c>
      <c r="C28" s="15" t="s">
        <v>51</v>
      </c>
      <c r="D28" s="68"/>
      <c r="E28" s="68"/>
      <c r="F28" s="60">
        <f>D30+D32</f>
        <v>0</v>
      </c>
      <c r="G28" s="60">
        <f>E30+E32</f>
        <v>0</v>
      </c>
      <c r="H28" s="64" t="str">
        <f>IF(OR(ROUND(D28,0)&lt;&gt;ROUND(F28,0),ROUND(E28,0)&lt;&gt;ROUND(G28,0)),"Må fylles ut! Er lik 8.2+8.4",IF(AND(D28&lt;&gt;0,D29=""),"Må fylles ut post 8.1",""))</f>
        <v/>
      </c>
      <c r="K28" s="19"/>
    </row>
    <row r="29" spans="1:11" x14ac:dyDescent="0.2">
      <c r="A29" s="107" t="s">
        <v>157</v>
      </c>
      <c r="B29" s="93" t="s">
        <v>52</v>
      </c>
      <c r="C29" s="15" t="s">
        <v>53</v>
      </c>
      <c r="D29" s="68"/>
      <c r="E29" s="69"/>
      <c r="F29" s="60">
        <f>D31+D33</f>
        <v>0</v>
      </c>
      <c r="G29" s="60">
        <f>E31+E33</f>
        <v>0</v>
      </c>
      <c r="H29" s="64" t="str">
        <f>IF(OR(ROUND(D29,0)&lt;&gt;ROUND(F29,0),ROUND(E29,0)&lt;&gt;ROUND(G29,0)),"Må fylles ut! Er lik 8.3+8.5",IF(AND(D29&lt;&gt;0,D28=""),"Må fylles ut post 8",""))</f>
        <v/>
      </c>
      <c r="K29" s="19"/>
    </row>
    <row r="30" spans="1:11" x14ac:dyDescent="0.2">
      <c r="A30" s="107" t="s">
        <v>158</v>
      </c>
      <c r="B30" s="93" t="s">
        <v>54</v>
      </c>
      <c r="C30" s="15" t="s">
        <v>55</v>
      </c>
      <c r="D30" s="68"/>
      <c r="E30" s="68"/>
      <c r="F30" s="60"/>
      <c r="G30" s="60"/>
      <c r="H30" s="64" t="str">
        <f>IF(AND(D30&lt;&gt;0,D31=""),"Må fylles ut 8.3","")</f>
        <v/>
      </c>
    </row>
    <row r="31" spans="1:11" x14ac:dyDescent="0.2">
      <c r="A31" s="107" t="s">
        <v>159</v>
      </c>
      <c r="B31" s="93" t="s">
        <v>56</v>
      </c>
      <c r="C31" s="15" t="s">
        <v>57</v>
      </c>
      <c r="D31" s="68"/>
      <c r="E31" s="68"/>
      <c r="F31" s="60"/>
      <c r="G31" s="60"/>
      <c r="H31" s="64" t="str">
        <f>IF(AND(D31&lt;&gt;0,D30=""),"Må fylles ut post 8.2","")</f>
        <v/>
      </c>
    </row>
    <row r="32" spans="1:11" x14ac:dyDescent="0.2">
      <c r="A32" s="107" t="s">
        <v>160</v>
      </c>
      <c r="B32" s="93" t="s">
        <v>58</v>
      </c>
      <c r="C32" s="15" t="s">
        <v>59</v>
      </c>
      <c r="D32" s="68"/>
      <c r="E32" s="68"/>
      <c r="F32" s="60"/>
      <c r="G32" s="60"/>
      <c r="H32" s="64" t="str">
        <f>IF(AND(D32&lt;&gt;0,D33=""),"Må fylles ut post 8.5","")</f>
        <v/>
      </c>
    </row>
    <row r="33" spans="1:11" x14ac:dyDescent="0.2">
      <c r="A33" s="107" t="s">
        <v>161</v>
      </c>
      <c r="B33" s="93" t="s">
        <v>60</v>
      </c>
      <c r="C33" s="15" t="s">
        <v>57</v>
      </c>
      <c r="D33" s="68"/>
      <c r="E33" s="68"/>
      <c r="F33" s="60"/>
      <c r="G33" s="60"/>
      <c r="H33" s="64" t="str">
        <f>IF(AND(D33&lt;&gt;0,D32=""),"Må fylles ut post 8.4","")</f>
        <v/>
      </c>
    </row>
    <row r="34" spans="1:11" x14ac:dyDescent="0.2">
      <c r="A34" s="108"/>
      <c r="B34" s="93"/>
      <c r="C34" s="20"/>
      <c r="D34" s="16"/>
      <c r="E34" s="15"/>
      <c r="F34" s="60"/>
      <c r="G34" s="60"/>
      <c r="H34" s="67"/>
    </row>
    <row r="35" spans="1:11" x14ac:dyDescent="0.2">
      <c r="A35" s="107" t="s">
        <v>162</v>
      </c>
      <c r="B35" s="93" t="s">
        <v>61</v>
      </c>
      <c r="C35" s="20" t="s">
        <v>62</v>
      </c>
      <c r="D35" s="68"/>
      <c r="E35" s="69"/>
      <c r="F35" s="60"/>
      <c r="G35" s="60"/>
      <c r="H35" s="67"/>
      <c r="J35" s="12"/>
      <c r="K35" s="12"/>
    </row>
    <row r="36" spans="1:11" x14ac:dyDescent="0.2">
      <c r="A36" s="107" t="s">
        <v>163</v>
      </c>
      <c r="B36" s="93" t="s">
        <v>63</v>
      </c>
      <c r="C36" s="20" t="s">
        <v>64</v>
      </c>
      <c r="D36" s="68"/>
      <c r="E36" s="69"/>
      <c r="F36" s="60"/>
      <c r="G36" s="60"/>
      <c r="H36" s="67"/>
      <c r="J36" s="12"/>
      <c r="K36" s="12"/>
    </row>
    <row r="37" spans="1:11" x14ac:dyDescent="0.2">
      <c r="A37" s="108"/>
      <c r="B37" s="93"/>
      <c r="C37" s="21"/>
      <c r="D37" s="22"/>
      <c r="E37" s="23"/>
      <c r="F37" s="60"/>
      <c r="G37" s="60"/>
      <c r="H37" s="67"/>
      <c r="J37" s="12"/>
      <c r="K37" s="12"/>
    </row>
    <row r="38" spans="1:11" x14ac:dyDescent="0.2">
      <c r="A38" s="107" t="s">
        <v>164</v>
      </c>
      <c r="B38" s="93" t="s">
        <v>65</v>
      </c>
      <c r="C38" s="20" t="s">
        <v>66</v>
      </c>
      <c r="D38" s="68"/>
      <c r="E38" s="68"/>
      <c r="F38" s="72"/>
      <c r="G38" s="60"/>
      <c r="H38" s="6" t="str">
        <f>IF(D38&gt;0,"Skal være negativ",IF(E38&gt;0,"Skal være negativ",""))</f>
        <v/>
      </c>
      <c r="J38" s="12"/>
      <c r="K38" s="12"/>
    </row>
    <row r="39" spans="1:11" x14ac:dyDescent="0.2">
      <c r="A39" s="107" t="s">
        <v>165</v>
      </c>
      <c r="B39" s="93" t="s">
        <v>67</v>
      </c>
      <c r="C39" s="20" t="s">
        <v>68</v>
      </c>
      <c r="D39" s="68"/>
      <c r="E39" s="68"/>
      <c r="F39" s="60"/>
      <c r="G39" s="60"/>
      <c r="H39" s="64" t="str">
        <f t="shared" ref="H39:H40" si="0">IF(D39&gt;0,"Skal være negativ",IF(E39&gt;0,"Skal være negativ",""))</f>
        <v/>
      </c>
      <c r="J39" s="12"/>
      <c r="K39" s="12"/>
    </row>
    <row r="40" spans="1:11" x14ac:dyDescent="0.2">
      <c r="A40" s="107" t="s">
        <v>166</v>
      </c>
      <c r="B40" s="93" t="s">
        <v>69</v>
      </c>
      <c r="C40" s="24" t="s">
        <v>70</v>
      </c>
      <c r="D40" s="68"/>
      <c r="E40" s="68"/>
      <c r="F40" s="60"/>
      <c r="G40" s="60"/>
      <c r="H40" s="6" t="str">
        <f t="shared" si="0"/>
        <v/>
      </c>
      <c r="J40" s="12"/>
      <c r="K40" s="12"/>
    </row>
    <row r="41" spans="1:11" x14ac:dyDescent="0.2">
      <c r="A41" s="108"/>
      <c r="B41" s="93"/>
      <c r="C41" s="21" t="s">
        <v>71</v>
      </c>
      <c r="D41" s="21"/>
      <c r="E41" s="23"/>
      <c r="F41" s="60"/>
      <c r="G41" s="60"/>
      <c r="H41" s="65"/>
    </row>
    <row r="42" spans="1:11" x14ac:dyDescent="0.2">
      <c r="A42" s="108"/>
      <c r="B42" s="93"/>
      <c r="C42" s="21"/>
      <c r="D42" s="21"/>
      <c r="E42" s="23"/>
      <c r="F42" s="60"/>
      <c r="G42" s="60"/>
      <c r="H42" s="65"/>
    </row>
    <row r="43" spans="1:11" x14ac:dyDescent="0.2">
      <c r="A43" s="108"/>
      <c r="B43" s="23" t="s">
        <v>72</v>
      </c>
      <c r="C43" s="97" t="s">
        <v>73</v>
      </c>
      <c r="D43" s="53" t="str">
        <f>D17</f>
        <v>30.09.2025</v>
      </c>
      <c r="E43" s="17" t="str">
        <f>E17</f>
        <v>30.09.2024</v>
      </c>
      <c r="F43" s="61"/>
      <c r="G43" s="61"/>
      <c r="H43" s="65"/>
    </row>
    <row r="44" spans="1:11" x14ac:dyDescent="0.2">
      <c r="A44" s="108"/>
      <c r="B44" s="23"/>
      <c r="C44" s="95"/>
      <c r="D44" s="14" t="s">
        <v>23</v>
      </c>
      <c r="E44" s="14" t="s">
        <v>23</v>
      </c>
      <c r="F44" s="59"/>
      <c r="G44" s="59"/>
      <c r="H44" s="65"/>
    </row>
    <row r="45" spans="1:11" x14ac:dyDescent="0.2">
      <c r="A45" s="107" t="s">
        <v>167</v>
      </c>
      <c r="B45" s="93"/>
      <c r="C45" s="15" t="s">
        <v>74</v>
      </c>
      <c r="D45" s="68"/>
      <c r="E45" s="68"/>
      <c r="F45" s="60" t="str">
        <f>IF(D45&lt;&gt;D20,"Skal være lik 7.1","")</f>
        <v/>
      </c>
      <c r="G45" s="60"/>
      <c r="H45" s="67"/>
    </row>
    <row r="46" spans="1:11" x14ac:dyDescent="0.2">
      <c r="A46" s="107" t="s">
        <v>168</v>
      </c>
      <c r="B46" s="93"/>
      <c r="C46" s="27" t="s">
        <v>75</v>
      </c>
      <c r="D46" s="68"/>
      <c r="E46" s="68"/>
      <c r="F46" s="60"/>
      <c r="G46" s="60"/>
      <c r="H46" s="64"/>
    </row>
    <row r="47" spans="1:11" x14ac:dyDescent="0.2">
      <c r="A47" s="107" t="s">
        <v>169</v>
      </c>
      <c r="B47" s="93"/>
      <c r="C47" s="15" t="s">
        <v>76</v>
      </c>
      <c r="D47" s="68"/>
      <c r="E47" s="68"/>
      <c r="F47" s="60"/>
      <c r="G47" s="60"/>
      <c r="H47" s="64"/>
    </row>
    <row r="48" spans="1:11" x14ac:dyDescent="0.2">
      <c r="A48" s="107" t="s">
        <v>170</v>
      </c>
      <c r="B48" s="93"/>
      <c r="C48" s="15" t="s">
        <v>77</v>
      </c>
      <c r="D48" s="68"/>
      <c r="E48" s="68"/>
      <c r="F48" s="60"/>
      <c r="G48" s="60"/>
      <c r="H48" s="64"/>
    </row>
    <row r="49" spans="1:9" x14ac:dyDescent="0.2">
      <c r="A49" s="107" t="s">
        <v>171</v>
      </c>
      <c r="B49" s="93"/>
      <c r="C49" s="15" t="s">
        <v>78</v>
      </c>
      <c r="D49" s="68"/>
      <c r="E49" s="68"/>
      <c r="F49" s="60"/>
      <c r="G49" s="60"/>
      <c r="H49" s="64"/>
    </row>
    <row r="50" spans="1:9" x14ac:dyDescent="0.2">
      <c r="A50" s="107" t="s">
        <v>172</v>
      </c>
      <c r="B50" s="93"/>
      <c r="C50" s="15" t="s">
        <v>79</v>
      </c>
      <c r="D50" s="68"/>
      <c r="E50" s="68"/>
      <c r="F50" s="60" t="str">
        <f>IF(D50&lt;&gt;D19,"Skal være lik 7.","")</f>
        <v/>
      </c>
      <c r="G50" s="60"/>
      <c r="H50" s="67"/>
    </row>
    <row r="51" spans="1:9" x14ac:dyDescent="0.2">
      <c r="A51" s="108"/>
      <c r="B51" s="93"/>
      <c r="C51" s="21"/>
      <c r="D51" s="21"/>
      <c r="E51" s="21"/>
      <c r="F51" s="60"/>
      <c r="G51" s="60"/>
      <c r="H51" s="65"/>
    </row>
    <row r="52" spans="1:9" x14ac:dyDescent="0.2">
      <c r="A52" s="108"/>
      <c r="B52" s="93"/>
      <c r="C52" s="96" t="s">
        <v>80</v>
      </c>
      <c r="D52" s="25">
        <f>D6</f>
        <v>2025</v>
      </c>
      <c r="E52" s="11">
        <f>E6</f>
        <v>2024</v>
      </c>
      <c r="F52" s="58"/>
      <c r="G52" s="58"/>
      <c r="H52" s="65"/>
    </row>
    <row r="53" spans="1:9" x14ac:dyDescent="0.2">
      <c r="A53" s="108"/>
      <c r="B53" s="93"/>
      <c r="C53" s="98"/>
      <c r="D53" s="26" t="s">
        <v>23</v>
      </c>
      <c r="E53" s="14" t="s">
        <v>23</v>
      </c>
      <c r="F53" s="59"/>
      <c r="G53" s="59"/>
      <c r="H53" s="65"/>
    </row>
    <row r="54" spans="1:9" x14ac:dyDescent="0.2">
      <c r="A54" s="107" t="s">
        <v>173</v>
      </c>
      <c r="B54" s="93" t="s">
        <v>81</v>
      </c>
      <c r="C54" s="27" t="s">
        <v>82</v>
      </c>
      <c r="D54" s="68"/>
      <c r="E54" s="69"/>
      <c r="F54" s="60"/>
      <c r="G54" s="60"/>
      <c r="H54" s="64" t="str">
        <f>IF(D54&gt;0,"Navn på foretak solgt til og volum spesifiseres i egen arkfane",IF(E54&gt;0,"Navn på foretak solgt til og volum spesifiseres i egen arkfane",""))</f>
        <v/>
      </c>
    </row>
    <row r="55" spans="1:9" x14ac:dyDescent="0.2">
      <c r="A55" s="107" t="s">
        <v>174</v>
      </c>
      <c r="B55" s="93" t="s">
        <v>83</v>
      </c>
      <c r="C55" s="15" t="s">
        <v>84</v>
      </c>
      <c r="D55" s="68"/>
      <c r="E55" s="69"/>
      <c r="F55" s="60"/>
      <c r="G55" s="60"/>
      <c r="H55" s="65"/>
    </row>
    <row r="56" spans="1:9" x14ac:dyDescent="0.2">
      <c r="A56" s="107" t="s">
        <v>175</v>
      </c>
      <c r="B56" s="93" t="s">
        <v>85</v>
      </c>
      <c r="C56" s="15" t="s">
        <v>86</v>
      </c>
      <c r="D56" s="68"/>
      <c r="E56" s="68"/>
      <c r="F56" s="60"/>
      <c r="G56" s="60"/>
      <c r="H56" s="65"/>
    </row>
    <row r="57" spans="1:9" x14ac:dyDescent="0.2">
      <c r="A57" s="107" t="s">
        <v>176</v>
      </c>
      <c r="B57" s="93" t="s">
        <v>87</v>
      </c>
      <c r="C57" s="15" t="s">
        <v>88</v>
      </c>
      <c r="D57" s="68"/>
      <c r="E57" s="68"/>
      <c r="F57" s="60"/>
      <c r="G57" s="60"/>
      <c r="H57" s="65"/>
    </row>
    <row r="58" spans="1:9" x14ac:dyDescent="0.2">
      <c r="A58" s="107" t="s">
        <v>177</v>
      </c>
      <c r="B58" s="93" t="s">
        <v>89</v>
      </c>
      <c r="C58" s="99" t="s">
        <v>90</v>
      </c>
      <c r="D58" s="69"/>
      <c r="E58" s="70"/>
      <c r="F58" s="60"/>
      <c r="G58" s="60"/>
      <c r="H58" s="65"/>
    </row>
    <row r="59" spans="1:9" x14ac:dyDescent="0.2">
      <c r="A59" s="108"/>
      <c r="B59" s="93"/>
      <c r="C59" s="100" t="s">
        <v>178</v>
      </c>
      <c r="D59" s="15"/>
      <c r="E59" s="27"/>
      <c r="F59" s="60"/>
      <c r="G59" s="60"/>
      <c r="H59" s="65"/>
    </row>
    <row r="60" spans="1:9" x14ac:dyDescent="0.2">
      <c r="A60" s="108"/>
      <c r="B60" s="93"/>
      <c r="C60" s="21"/>
      <c r="D60" s="21"/>
      <c r="E60" s="21"/>
      <c r="F60" s="60"/>
      <c r="G60" s="60"/>
      <c r="H60" s="65"/>
    </row>
    <row r="61" spans="1:9" x14ac:dyDescent="0.2">
      <c r="A61" s="108"/>
      <c r="B61" s="93"/>
      <c r="C61" s="28" t="s">
        <v>93</v>
      </c>
      <c r="D61" s="29"/>
      <c r="E61" s="30"/>
      <c r="F61" s="60"/>
      <c r="G61" s="60"/>
      <c r="I61" s="5"/>
    </row>
    <row r="62" spans="1:9" x14ac:dyDescent="0.2">
      <c r="A62" s="108"/>
      <c r="B62" s="93"/>
      <c r="C62" s="31"/>
      <c r="D62" s="32"/>
      <c r="E62" s="33"/>
      <c r="F62" s="60"/>
      <c r="G62" s="60"/>
      <c r="I62" s="5"/>
    </row>
    <row r="63" spans="1:9" x14ac:dyDescent="0.2">
      <c r="A63" s="108"/>
      <c r="B63" s="93"/>
      <c r="C63" s="101" t="s">
        <v>94</v>
      </c>
      <c r="D63" s="25">
        <f>D52</f>
        <v>2025</v>
      </c>
      <c r="E63" s="11">
        <f>E52</f>
        <v>2024</v>
      </c>
      <c r="F63" s="60"/>
      <c r="G63" s="60"/>
      <c r="I63" s="5"/>
    </row>
    <row r="64" spans="1:9" x14ac:dyDescent="0.2">
      <c r="A64" s="107" t="s">
        <v>179</v>
      </c>
      <c r="B64" s="93" t="s">
        <v>95</v>
      </c>
      <c r="C64" s="15" t="s">
        <v>96</v>
      </c>
      <c r="D64" s="91"/>
      <c r="E64" s="91"/>
      <c r="F64" s="60">
        <f>D65+D66</f>
        <v>0</v>
      </c>
      <c r="G64" s="60">
        <f>E65+E66</f>
        <v>0</v>
      </c>
      <c r="H64" s="64" t="str">
        <f>IF(OR(ROUND(D64,0)&lt;&gt;ROUND(F64,0),ROUND(E64,0)&lt;&gt;ROUND(G64,0)),"Må fylles ut! Er lik 16.1+16.2","")</f>
        <v/>
      </c>
    </row>
    <row r="65" spans="1:9" x14ac:dyDescent="0.2">
      <c r="A65" s="107" t="s">
        <v>180</v>
      </c>
      <c r="B65" s="93" t="s">
        <v>97</v>
      </c>
      <c r="C65" s="15" t="s">
        <v>98</v>
      </c>
      <c r="D65" s="91"/>
      <c r="E65" s="91"/>
      <c r="F65" s="60"/>
      <c r="G65" s="60"/>
      <c r="I65" s="5"/>
    </row>
    <row r="66" spans="1:9" x14ac:dyDescent="0.2">
      <c r="A66" s="107" t="s">
        <v>181</v>
      </c>
      <c r="B66" s="93" t="s">
        <v>99</v>
      </c>
      <c r="C66" s="15" t="s">
        <v>100</v>
      </c>
      <c r="D66" s="91"/>
      <c r="E66" s="91"/>
      <c r="F66" s="60"/>
      <c r="G66" s="60"/>
      <c r="I66" s="5"/>
    </row>
    <row r="67" spans="1:9" x14ac:dyDescent="0.2">
      <c r="A67" s="107" t="s">
        <v>182</v>
      </c>
      <c r="B67" s="93" t="s">
        <v>101</v>
      </c>
      <c r="C67" s="15" t="s">
        <v>102</v>
      </c>
      <c r="D67" s="91"/>
      <c r="E67" s="91"/>
      <c r="F67" s="60">
        <f>D68+D69</f>
        <v>0</v>
      </c>
      <c r="G67" s="60">
        <f>E68+E69</f>
        <v>0</v>
      </c>
      <c r="H67" s="64" t="str">
        <f>IF(OR(ROUND(D67,0)&lt;&gt;ROUND(F67,0),ROUND(E67,0)&lt;&gt;ROUND(G67,0)),"Må fylles ut! Er lik 17.1+17.2","")</f>
        <v/>
      </c>
      <c r="I67" s="5"/>
    </row>
    <row r="68" spans="1:9" x14ac:dyDescent="0.2">
      <c r="A68" s="107" t="s">
        <v>183</v>
      </c>
      <c r="B68" s="93" t="s">
        <v>103</v>
      </c>
      <c r="C68" s="15" t="s">
        <v>104</v>
      </c>
      <c r="D68" s="91"/>
      <c r="E68" s="91"/>
      <c r="F68" s="60"/>
      <c r="G68" s="60"/>
      <c r="I68" s="5"/>
    </row>
    <row r="69" spans="1:9" x14ac:dyDescent="0.2">
      <c r="A69" s="107" t="s">
        <v>184</v>
      </c>
      <c r="B69" s="93" t="s">
        <v>105</v>
      </c>
      <c r="C69" s="15" t="s">
        <v>106</v>
      </c>
      <c r="D69" s="91"/>
      <c r="E69" s="91"/>
      <c r="F69" s="60"/>
      <c r="G69" s="60"/>
      <c r="I69" s="5"/>
    </row>
    <row r="70" spans="1:9" x14ac:dyDescent="0.2">
      <c r="A70" s="108"/>
      <c r="B70" s="93"/>
      <c r="C70" s="34"/>
      <c r="D70" s="24"/>
      <c r="E70" s="27"/>
      <c r="F70" s="60"/>
      <c r="G70" s="60"/>
      <c r="I70" s="5"/>
    </row>
    <row r="71" spans="1:9" x14ac:dyDescent="0.2">
      <c r="A71" s="108"/>
      <c r="B71" s="93"/>
      <c r="C71" s="102" t="s">
        <v>107</v>
      </c>
      <c r="D71" s="88" t="str">
        <f>D17</f>
        <v>30.09.2025</v>
      </c>
      <c r="E71" s="118" t="str">
        <f>E17</f>
        <v>30.09.2024</v>
      </c>
      <c r="F71" s="60"/>
      <c r="G71" s="60"/>
      <c r="I71" s="5"/>
    </row>
    <row r="72" spans="1:9" x14ac:dyDescent="0.2">
      <c r="A72" s="108"/>
      <c r="B72" s="93"/>
      <c r="C72" s="103" t="s">
        <v>108</v>
      </c>
      <c r="D72" s="14" t="s">
        <v>23</v>
      </c>
      <c r="E72" s="14" t="s">
        <v>23</v>
      </c>
      <c r="F72" s="60"/>
      <c r="G72" s="60"/>
      <c r="I72" s="5"/>
    </row>
    <row r="73" spans="1:9" x14ac:dyDescent="0.2">
      <c r="A73" s="108"/>
      <c r="B73" s="93"/>
      <c r="C73" s="104" t="s">
        <v>109</v>
      </c>
      <c r="D73" s="115">
        <f>SUM(D74:D78)</f>
        <v>0</v>
      </c>
      <c r="E73" s="115">
        <f>SUM(E74:E78)</f>
        <v>0</v>
      </c>
      <c r="F73" s="72" t="str">
        <f>IF(D73&lt;&gt;D79,"Summen av 18.1 til 18.5 skal være lik 18.","")</f>
        <v/>
      </c>
      <c r="G73" s="72" t="str">
        <f>IF(E73&lt;&gt;E79,"Summen av 18.1 til 18.5 skal være lik 18.","")</f>
        <v/>
      </c>
      <c r="I73" s="5"/>
    </row>
    <row r="74" spans="1:9" x14ac:dyDescent="0.2">
      <c r="A74" s="107" t="s">
        <v>185</v>
      </c>
      <c r="B74" s="93" t="s">
        <v>111</v>
      </c>
      <c r="C74" s="15" t="s">
        <v>112</v>
      </c>
      <c r="D74" s="91"/>
      <c r="E74" s="91"/>
      <c r="F74" s="60"/>
      <c r="G74" s="60"/>
      <c r="I74" s="5"/>
    </row>
    <row r="75" spans="1:9" x14ac:dyDescent="0.2">
      <c r="A75" s="107" t="s">
        <v>186</v>
      </c>
      <c r="B75" s="93" t="s">
        <v>113</v>
      </c>
      <c r="C75" s="15" t="s">
        <v>114</v>
      </c>
      <c r="D75" s="91"/>
      <c r="E75" s="91"/>
      <c r="F75" s="60"/>
      <c r="G75" s="60"/>
      <c r="I75" s="5"/>
    </row>
    <row r="76" spans="1:9" x14ac:dyDescent="0.2">
      <c r="A76" s="107" t="s">
        <v>187</v>
      </c>
      <c r="B76" s="93" t="s">
        <v>115</v>
      </c>
      <c r="C76" s="15" t="s">
        <v>116</v>
      </c>
      <c r="D76" s="91"/>
      <c r="E76" s="91"/>
      <c r="F76" s="60"/>
      <c r="G76" s="60"/>
      <c r="I76" s="5"/>
    </row>
    <row r="77" spans="1:9" x14ac:dyDescent="0.2">
      <c r="A77" s="107" t="s">
        <v>188</v>
      </c>
      <c r="B77" s="93" t="s">
        <v>117</v>
      </c>
      <c r="C77" s="15" t="s">
        <v>118</v>
      </c>
      <c r="D77" s="91"/>
      <c r="E77" s="91"/>
      <c r="F77" s="60"/>
      <c r="G77" s="60"/>
      <c r="I77" s="5"/>
    </row>
    <row r="78" spans="1:9" x14ac:dyDescent="0.2">
      <c r="A78" s="107" t="s">
        <v>189</v>
      </c>
      <c r="B78" s="93" t="s">
        <v>119</v>
      </c>
      <c r="C78" s="15" t="s">
        <v>120</v>
      </c>
      <c r="D78" s="91"/>
      <c r="E78" s="91"/>
      <c r="F78" s="60"/>
      <c r="G78" s="60"/>
      <c r="I78" s="5"/>
    </row>
    <row r="79" spans="1:9" x14ac:dyDescent="0.2">
      <c r="A79" s="107" t="s">
        <v>190</v>
      </c>
      <c r="B79" s="93" t="s">
        <v>121</v>
      </c>
      <c r="C79" s="99" t="s">
        <v>122</v>
      </c>
      <c r="D79" s="91"/>
      <c r="E79" s="91"/>
      <c r="F79" s="117" t="str">
        <f>IF(D79&lt;&gt;D22,"Sum 18. skal være lik 7.3","")</f>
        <v/>
      </c>
      <c r="G79" s="117" t="str">
        <f>IF(E79&lt;&gt;E22,"Sum 18. skal være lik 7.3","")</f>
        <v/>
      </c>
      <c r="I79" s="5"/>
    </row>
    <row r="80" spans="1:9" ht="21.95" customHeight="1" x14ac:dyDescent="0.2">
      <c r="A80" s="108"/>
      <c r="B80" s="93"/>
      <c r="C80" s="104" t="s">
        <v>110</v>
      </c>
      <c r="D80" s="115">
        <f>SUM(D81:D85)</f>
        <v>0</v>
      </c>
      <c r="E80" s="115">
        <f>SUM(E81:E85)</f>
        <v>0</v>
      </c>
      <c r="F80" s="72" t="str">
        <f>IF(D80&lt;&gt;D86,"Summen av 18.1 til 18.5 skal være lik 18.","")</f>
        <v/>
      </c>
      <c r="G80" s="72" t="str">
        <f>IF(E80&lt;&gt;E86,"Summen av 18.1 til 18.5 skal være lik 18.","")</f>
        <v/>
      </c>
      <c r="I80" s="5"/>
    </row>
    <row r="81" spans="1:15" x14ac:dyDescent="0.2">
      <c r="A81" s="107" t="s">
        <v>191</v>
      </c>
      <c r="B81" s="93" t="s">
        <v>111</v>
      </c>
      <c r="C81" s="15" t="s">
        <v>112</v>
      </c>
      <c r="D81" s="91"/>
      <c r="E81" s="91"/>
      <c r="F81" s="60"/>
      <c r="G81" s="60"/>
      <c r="I81" s="5"/>
    </row>
    <row r="82" spans="1:15" x14ac:dyDescent="0.2">
      <c r="A82" s="107" t="s">
        <v>192</v>
      </c>
      <c r="B82" s="93" t="s">
        <v>113</v>
      </c>
      <c r="C82" s="15" t="s">
        <v>114</v>
      </c>
      <c r="D82" s="91"/>
      <c r="E82" s="91"/>
      <c r="F82" s="60"/>
      <c r="G82" s="60"/>
      <c r="I82" s="5"/>
    </row>
    <row r="83" spans="1:15" x14ac:dyDescent="0.2">
      <c r="A83" s="107" t="s">
        <v>193</v>
      </c>
      <c r="B83" s="93" t="s">
        <v>115</v>
      </c>
      <c r="C83" s="15" t="s">
        <v>116</v>
      </c>
      <c r="D83" s="91"/>
      <c r="E83" s="91"/>
      <c r="F83" s="60"/>
      <c r="G83" s="60"/>
      <c r="I83" s="5"/>
    </row>
    <row r="84" spans="1:15" x14ac:dyDescent="0.2">
      <c r="A84" s="107" t="s">
        <v>194</v>
      </c>
      <c r="B84" s="93" t="s">
        <v>117</v>
      </c>
      <c r="C84" s="15" t="s">
        <v>118</v>
      </c>
      <c r="D84" s="91"/>
      <c r="E84" s="91"/>
      <c r="F84" s="60"/>
      <c r="G84" s="60"/>
      <c r="I84" s="5"/>
    </row>
    <row r="85" spans="1:15" x14ac:dyDescent="0.2">
      <c r="A85" s="107" t="s">
        <v>195</v>
      </c>
      <c r="B85" s="93" t="s">
        <v>119</v>
      </c>
      <c r="C85" s="15" t="s">
        <v>120</v>
      </c>
      <c r="D85" s="91"/>
      <c r="E85" s="91"/>
      <c r="F85" s="60"/>
      <c r="G85" s="60"/>
      <c r="I85" s="5"/>
    </row>
    <row r="86" spans="1:15" x14ac:dyDescent="0.2">
      <c r="A86" s="107" t="s">
        <v>196</v>
      </c>
      <c r="B86" s="93" t="s">
        <v>121</v>
      </c>
      <c r="C86" s="15" t="s">
        <v>122</v>
      </c>
      <c r="D86" s="91"/>
      <c r="E86" s="91"/>
      <c r="F86" s="72" t="str">
        <f>IF(D86&lt;&gt;D26,"Sum 18. skal være lik 7.7","")</f>
        <v/>
      </c>
      <c r="G86" s="72" t="str">
        <f>IF(E86&lt;&gt;E26,"Sum 18. skal være lik 7.7","")</f>
        <v/>
      </c>
      <c r="I86" s="5"/>
    </row>
    <row r="87" spans="1:15" s="12" customFormat="1" ht="12.75" customHeight="1" x14ac:dyDescent="0.2">
      <c r="A87" s="108"/>
      <c r="B87" s="93"/>
      <c r="C87" s="24"/>
      <c r="D87" s="116"/>
      <c r="E87" s="116"/>
      <c r="F87" s="60" t="str">
        <f>IF(F86&lt;&gt;E22,"Sum 18. skal være lik 7.3","")</f>
        <v/>
      </c>
      <c r="G87" s="60" t="str">
        <f>IF(G86&lt;&gt;E26,"Sum 18. skal være lik 7.6","")</f>
        <v/>
      </c>
      <c r="H87" s="65"/>
      <c r="I87" s="5"/>
      <c r="J87" s="5"/>
      <c r="K87" s="5"/>
      <c r="L87" s="5"/>
      <c r="M87" s="5"/>
      <c r="N87" s="5"/>
      <c r="O87" s="5"/>
    </row>
    <row r="88" spans="1:15" s="12" customFormat="1" ht="12.75" customHeight="1" x14ac:dyDescent="0.2">
      <c r="A88" s="108"/>
      <c r="B88" s="93"/>
      <c r="C88" s="105" t="s">
        <v>123</v>
      </c>
      <c r="D88" s="87" t="str">
        <f>D17</f>
        <v>30.09.2025</v>
      </c>
      <c r="E88" s="17" t="str">
        <f>E17</f>
        <v>30.09.2024</v>
      </c>
      <c r="F88" s="60"/>
      <c r="G88" s="60"/>
      <c r="H88" s="65"/>
      <c r="I88" s="5"/>
      <c r="J88" s="5"/>
      <c r="K88" s="5"/>
      <c r="L88" s="5"/>
      <c r="M88" s="5"/>
      <c r="N88" s="5"/>
      <c r="O88" s="5"/>
    </row>
    <row r="89" spans="1:15" s="12" customFormat="1" ht="12.75" customHeight="1" x14ac:dyDescent="0.2">
      <c r="A89" s="108"/>
      <c r="B89" s="93"/>
      <c r="C89" s="103" t="s">
        <v>124</v>
      </c>
      <c r="D89" s="14" t="s">
        <v>23</v>
      </c>
      <c r="E89" s="14" t="s">
        <v>23</v>
      </c>
      <c r="F89" s="60"/>
      <c r="G89" s="60"/>
      <c r="H89" s="65"/>
      <c r="I89" s="5"/>
      <c r="J89" s="5"/>
      <c r="K89" s="5"/>
      <c r="L89" s="5"/>
      <c r="M89" s="5"/>
      <c r="N89" s="5"/>
      <c r="O89" s="5"/>
    </row>
    <row r="90" spans="1:15" x14ac:dyDescent="0.2">
      <c r="A90" s="108"/>
      <c r="B90" s="93"/>
      <c r="C90" s="104" t="s">
        <v>109</v>
      </c>
      <c r="D90" s="115">
        <f>SUM(D91:D95)</f>
        <v>0</v>
      </c>
      <c r="E90" s="115">
        <f>SUM(E91:E95)</f>
        <v>0</v>
      </c>
      <c r="F90" s="72" t="str">
        <f>IF(D90&lt;&gt;D96,"Summen av 19.1 til 19.5 skal være lik 19.","")</f>
        <v/>
      </c>
      <c r="G90" s="72" t="str">
        <f>IF(E90&lt;&gt;E96,"Summen av 19.1 til 19.5 skal være lik 19.","")</f>
        <v/>
      </c>
      <c r="I90" s="5"/>
    </row>
    <row r="91" spans="1:15" x14ac:dyDescent="0.2">
      <c r="A91" s="107" t="s">
        <v>197</v>
      </c>
      <c r="B91" s="93" t="s">
        <v>125</v>
      </c>
      <c r="C91" s="15" t="s">
        <v>112</v>
      </c>
      <c r="D91" s="91"/>
      <c r="E91" s="91"/>
      <c r="F91" s="60"/>
      <c r="G91" s="60"/>
      <c r="I91" s="5"/>
    </row>
    <row r="92" spans="1:15" x14ac:dyDescent="0.2">
      <c r="A92" s="107" t="s">
        <v>198</v>
      </c>
      <c r="B92" s="93" t="s">
        <v>126</v>
      </c>
      <c r="C92" s="15" t="s">
        <v>114</v>
      </c>
      <c r="D92" s="91"/>
      <c r="E92" s="91"/>
      <c r="F92" s="60"/>
      <c r="G92" s="60"/>
      <c r="I92" s="5"/>
    </row>
    <row r="93" spans="1:15" x14ac:dyDescent="0.2">
      <c r="A93" s="107" t="s">
        <v>199</v>
      </c>
      <c r="B93" s="93" t="s">
        <v>127</v>
      </c>
      <c r="C93" s="15" t="s">
        <v>116</v>
      </c>
      <c r="D93" s="91"/>
      <c r="E93" s="91"/>
      <c r="F93" s="60"/>
      <c r="G93" s="60"/>
      <c r="I93" s="5"/>
    </row>
    <row r="94" spans="1:15" x14ac:dyDescent="0.2">
      <c r="A94" s="107" t="s">
        <v>200</v>
      </c>
      <c r="B94" s="93" t="s">
        <v>128</v>
      </c>
      <c r="C94" s="15" t="s">
        <v>118</v>
      </c>
      <c r="D94" s="91"/>
      <c r="E94" s="91"/>
      <c r="F94" s="60"/>
      <c r="G94" s="60"/>
      <c r="I94" s="5"/>
    </row>
    <row r="95" spans="1:15" x14ac:dyDescent="0.2">
      <c r="A95" s="107" t="s">
        <v>201</v>
      </c>
      <c r="B95" s="93" t="s">
        <v>129</v>
      </c>
      <c r="C95" s="15" t="s">
        <v>120</v>
      </c>
      <c r="D95" s="91"/>
      <c r="E95" s="91"/>
      <c r="F95" s="60"/>
      <c r="G95" s="60"/>
      <c r="I95" s="5"/>
    </row>
    <row r="96" spans="1:15" x14ac:dyDescent="0.2">
      <c r="A96" s="107" t="s">
        <v>202</v>
      </c>
      <c r="B96" s="93" t="s">
        <v>130</v>
      </c>
      <c r="C96" s="15" t="s">
        <v>122</v>
      </c>
      <c r="D96" s="91"/>
      <c r="E96" s="91"/>
      <c r="F96" s="117" t="str">
        <f>IF(D96&lt;&gt;D31,"Sum 18. skal være lik 8.3","")</f>
        <v/>
      </c>
      <c r="G96" s="117" t="str">
        <f>IF(E96&lt;&gt;E31,"Sum 18. skal være lik 8.3","")</f>
        <v/>
      </c>
      <c r="I96" s="5"/>
    </row>
    <row r="97" spans="1:15" ht="21.95" customHeight="1" x14ac:dyDescent="0.2">
      <c r="A97" s="108"/>
      <c r="B97" s="93"/>
      <c r="C97" s="104" t="s">
        <v>110</v>
      </c>
      <c r="D97" s="115">
        <f>SUM(D98:D102)</f>
        <v>0</v>
      </c>
      <c r="E97" s="115">
        <f>SUM(E98:E102)</f>
        <v>0</v>
      </c>
      <c r="F97" s="72" t="str">
        <f>IF(D97&lt;&gt;D103,"Summen av 19.1 til 19.5 skal være lik 19.","")</f>
        <v/>
      </c>
      <c r="G97" s="72" t="str">
        <f>IF(E97&lt;&gt;E103,"Summen av 19.1 til 19.5 skal være lik 19.","")</f>
        <v/>
      </c>
      <c r="I97" s="5"/>
    </row>
    <row r="98" spans="1:15" s="12" customFormat="1" ht="12.75" customHeight="1" x14ac:dyDescent="0.2">
      <c r="A98" s="107" t="s">
        <v>203</v>
      </c>
      <c r="B98" s="93" t="s">
        <v>125</v>
      </c>
      <c r="C98" s="15" t="s">
        <v>112</v>
      </c>
      <c r="D98" s="91"/>
      <c r="E98" s="91"/>
      <c r="F98" s="60"/>
      <c r="G98" s="60"/>
      <c r="H98" s="65"/>
      <c r="I98" s="5"/>
      <c r="J98" s="5"/>
      <c r="K98" s="5"/>
      <c r="L98" s="5"/>
      <c r="M98" s="5"/>
      <c r="N98" s="5"/>
      <c r="O98" s="5"/>
    </row>
    <row r="99" spans="1:15" s="12" customFormat="1" ht="12.75" customHeight="1" x14ac:dyDescent="0.2">
      <c r="A99" s="107" t="s">
        <v>204</v>
      </c>
      <c r="B99" s="93" t="s">
        <v>126</v>
      </c>
      <c r="C99" s="15" t="s">
        <v>114</v>
      </c>
      <c r="D99" s="91"/>
      <c r="E99" s="91"/>
      <c r="F99" s="60"/>
      <c r="G99" s="60"/>
      <c r="H99" s="65"/>
      <c r="I99" s="5"/>
      <c r="J99" s="5"/>
      <c r="K99" s="5"/>
      <c r="L99" s="5"/>
      <c r="M99" s="5"/>
      <c r="N99" s="5"/>
      <c r="O99" s="5"/>
    </row>
    <row r="100" spans="1:15" s="12" customFormat="1" ht="12.75" customHeight="1" x14ac:dyDescent="0.2">
      <c r="A100" s="107" t="s">
        <v>205</v>
      </c>
      <c r="B100" s="93" t="s">
        <v>127</v>
      </c>
      <c r="C100" s="15" t="s">
        <v>116</v>
      </c>
      <c r="D100" s="91"/>
      <c r="E100" s="91"/>
      <c r="F100" s="60"/>
      <c r="G100" s="60"/>
      <c r="H100" s="65"/>
      <c r="I100" s="5"/>
      <c r="J100" s="5"/>
      <c r="K100" s="5"/>
      <c r="L100" s="5"/>
      <c r="M100" s="5"/>
      <c r="N100" s="5"/>
      <c r="O100" s="5"/>
    </row>
    <row r="101" spans="1:15" s="12" customFormat="1" ht="12.75" customHeight="1" x14ac:dyDescent="0.2">
      <c r="A101" s="107" t="s">
        <v>206</v>
      </c>
      <c r="B101" s="93" t="s">
        <v>128</v>
      </c>
      <c r="C101" s="15" t="s">
        <v>118</v>
      </c>
      <c r="D101" s="91"/>
      <c r="E101" s="91"/>
      <c r="F101" s="60"/>
      <c r="G101" s="60"/>
      <c r="H101" s="65"/>
      <c r="I101" s="5"/>
      <c r="J101" s="5"/>
      <c r="K101" s="5"/>
      <c r="L101" s="5"/>
      <c r="M101" s="5"/>
      <c r="N101" s="5"/>
      <c r="O101" s="5"/>
    </row>
    <row r="102" spans="1:15" s="12" customFormat="1" ht="12.75" customHeight="1" x14ac:dyDescent="0.2">
      <c r="A102" s="107" t="s">
        <v>207</v>
      </c>
      <c r="B102" s="93" t="s">
        <v>129</v>
      </c>
      <c r="C102" s="15" t="s">
        <v>120</v>
      </c>
      <c r="D102" s="91"/>
      <c r="E102" s="91"/>
      <c r="F102" s="60"/>
      <c r="G102" s="60"/>
      <c r="H102" s="65"/>
      <c r="I102" s="5"/>
      <c r="J102" s="5"/>
      <c r="K102" s="5"/>
      <c r="L102" s="5"/>
      <c r="M102" s="5"/>
      <c r="N102" s="5"/>
      <c r="O102" s="5"/>
    </row>
    <row r="103" spans="1:15" s="12" customFormat="1" ht="12.75" customHeight="1" x14ac:dyDescent="0.2">
      <c r="A103" s="109" t="s">
        <v>208</v>
      </c>
      <c r="B103" s="94" t="s">
        <v>130</v>
      </c>
      <c r="C103" s="15" t="s">
        <v>122</v>
      </c>
      <c r="D103" s="91"/>
      <c r="E103" s="91"/>
      <c r="F103" s="117" t="str">
        <f>IF(D103&lt;&gt;D33,"Sum 19. skal være lik 8.5","")</f>
        <v/>
      </c>
      <c r="G103" s="117" t="str">
        <f>IF(E103&lt;&gt;E33,"Sum 19. skal være lik 8.5","")</f>
        <v/>
      </c>
      <c r="H103" s="65"/>
      <c r="I103" s="5"/>
      <c r="J103" s="5"/>
      <c r="K103" s="5"/>
      <c r="L103" s="5"/>
      <c r="M103" s="5"/>
      <c r="N103" s="5"/>
      <c r="O103" s="5"/>
    </row>
    <row r="104" spans="1:15" s="12" customFormat="1" ht="12.75" customHeight="1" x14ac:dyDescent="0.2">
      <c r="A104" s="21"/>
      <c r="B104" s="35"/>
      <c r="C104" s="36"/>
      <c r="D104" s="60"/>
      <c r="E104" s="60"/>
      <c r="F104" s="60"/>
      <c r="G104" s="60"/>
      <c r="H104" s="65"/>
      <c r="I104" s="5"/>
      <c r="J104" s="5"/>
      <c r="K104" s="5"/>
      <c r="L104" s="5"/>
      <c r="M104" s="5"/>
      <c r="N104" s="5"/>
      <c r="O104" s="5"/>
    </row>
    <row r="105" spans="1:15" s="12" customFormat="1" ht="12.75" customHeight="1" x14ac:dyDescent="0.2">
      <c r="A105" s="21"/>
      <c r="B105" s="35"/>
      <c r="C105" s="21"/>
      <c r="D105" s="59"/>
      <c r="E105" s="59"/>
      <c r="F105" s="54"/>
      <c r="G105" s="54"/>
      <c r="H105" s="65"/>
      <c r="I105" s="5"/>
      <c r="J105" s="5"/>
      <c r="K105" s="5"/>
      <c r="L105" s="5"/>
      <c r="M105" s="5"/>
      <c r="N105" s="5"/>
      <c r="O105" s="5"/>
    </row>
    <row r="106" spans="1:15" x14ac:dyDescent="0.2">
      <c r="A106" s="21"/>
      <c r="B106" s="4"/>
      <c r="C106" s="8"/>
      <c r="D106" s="60"/>
      <c r="E106" s="60"/>
      <c r="F106" s="57"/>
      <c r="G106" s="57"/>
      <c r="I106" s="5"/>
    </row>
    <row r="107" spans="1:15" hidden="1" x14ac:dyDescent="0.2">
      <c r="I107" s="5"/>
    </row>
    <row r="108" spans="1:15" hidden="1" x14ac:dyDescent="0.2">
      <c r="I108" s="5"/>
    </row>
    <row r="109" spans="1:15" hidden="1" x14ac:dyDescent="0.2">
      <c r="I109" s="5"/>
    </row>
    <row r="110" spans="1:15" hidden="1" x14ac:dyDescent="0.2">
      <c r="I110" s="5"/>
    </row>
    <row r="111" spans="1:15" hidden="1" x14ac:dyDescent="0.2">
      <c r="I111" s="5"/>
    </row>
    <row r="112" spans="1:15" hidden="1" x14ac:dyDescent="0.2">
      <c r="I112" s="5"/>
    </row>
    <row r="113" spans="9:9" hidden="1" x14ac:dyDescent="0.2">
      <c r="I113" s="5"/>
    </row>
  </sheetData>
  <sheetProtection algorithmName="SHA-512" hashValue="yA2kYLPX5T5CxO/C6JDcTC7+HRmcfzyrnvJOib0ZLeb8/au5kClGaEYIotcX5Y8m2Ti9EIBi6HkSZu9npA/uWQ==" saltValue="mX8AZ0Da3Cwa536Ohx//yQ==" spinCount="100000" sheet="1" objects="1" scenarios="1"/>
  <mergeCells count="1">
    <mergeCell ref="C1:E3"/>
  </mergeCells>
  <phoneticPr fontId="5" type="noConversion"/>
  <dataValidations count="1">
    <dataValidation type="decimal" operator="greaterThan" allowBlank="1" showInputMessage="1" showErrorMessage="1" error="Post 2 skal føres med positivt fortegn " sqref="D9:E9" xr:uid="{890CF49C-3D7E-4D89-9585-4D4D96A520AD}">
      <formula1>0</formula1>
    </dataValidation>
  </dataValidations>
  <pageMargins left="0.59055118110236227" right="0.31496062992125984" top="0.39370078740157483" bottom="0.19685039370078741" header="0.31496062992125984" footer="0.31496062992125984"/>
  <pageSetup paperSize="9" scale="76" orientation="portrait" r:id="rId1"/>
  <headerFooter alignWithMargins="0"/>
  <ignoredErrors>
    <ignoredError sqref="D73:E73 D80:E80 D90:E90 D97:E9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8FD9-2BDC-4BF5-98A7-A5DC74BE54A2}">
  <sheetPr codeName="Ark5"/>
  <dimension ref="A1:O33"/>
  <sheetViews>
    <sheetView zoomScaleNormal="100" workbookViewId="0">
      <selection activeCell="B8" sqref="B8"/>
    </sheetView>
  </sheetViews>
  <sheetFormatPr baseColWidth="10" defaultColWidth="0" defaultRowHeight="12.75" zeroHeight="1" x14ac:dyDescent="0.2"/>
  <cols>
    <col min="1" max="1" width="1.83203125" style="5" customWidth="1"/>
    <col min="2" max="2" width="24.1640625" style="37" customWidth="1"/>
    <col min="3" max="3" width="67.33203125" style="5" customWidth="1"/>
    <col min="4" max="4" width="17.6640625" style="5" customWidth="1"/>
    <col min="5" max="5" width="15.33203125" style="5" customWidth="1"/>
    <col min="6" max="6" width="17.83203125" style="12" customWidth="1"/>
    <col min="7" max="7" width="16.33203125" style="12" customWidth="1"/>
    <col min="8" max="8" width="51.5" style="63" customWidth="1"/>
    <col min="9" max="9" width="19.5" style="6" hidden="1" customWidth="1"/>
    <col min="10" max="10" width="14.83203125" style="5" hidden="1" customWidth="1"/>
    <col min="11" max="15" width="0" style="5" hidden="1" customWidth="1"/>
    <col min="16" max="16384" width="12" style="5" hidden="1"/>
  </cols>
  <sheetData>
    <row r="1" spans="1:9" s="2" customFormat="1" ht="12.75" customHeight="1" x14ac:dyDescent="0.2">
      <c r="A1" s="1"/>
      <c r="B1" s="1"/>
      <c r="C1" s="71"/>
      <c r="D1" s="89"/>
      <c r="E1" s="89"/>
      <c r="F1" s="71"/>
      <c r="G1" s="71"/>
      <c r="H1" s="62"/>
      <c r="I1" s="3"/>
    </row>
    <row r="2" spans="1:9" s="2" customFormat="1" ht="12.75" customHeight="1" x14ac:dyDescent="0.2">
      <c r="A2" s="1"/>
      <c r="B2" s="89" t="s">
        <v>21</v>
      </c>
      <c r="C2" s="71"/>
      <c r="D2" s="89"/>
      <c r="E2" s="89"/>
      <c r="F2" s="71"/>
      <c r="G2" s="71"/>
      <c r="H2" s="62"/>
      <c r="I2" s="3"/>
    </row>
    <row r="3" spans="1:9" ht="12.75" customHeight="1" x14ac:dyDescent="0.2">
      <c r="A3" s="1"/>
      <c r="B3" s="71"/>
      <c r="C3" s="71"/>
      <c r="D3" s="89"/>
      <c r="E3" s="89"/>
      <c r="F3" s="71"/>
      <c r="G3" s="71"/>
    </row>
    <row r="4" spans="1:9" ht="12.75" customHeight="1" x14ac:dyDescent="0.25">
      <c r="A4" s="1"/>
      <c r="B4" s="89" t="s">
        <v>91</v>
      </c>
      <c r="C4" s="71"/>
      <c r="D4" s="52"/>
      <c r="E4" s="52"/>
      <c r="F4" s="71"/>
      <c r="G4" s="71"/>
    </row>
    <row r="5" spans="1:9" ht="20.25" customHeight="1" x14ac:dyDescent="0.2">
      <c r="A5" s="1"/>
      <c r="B5" s="7">
        <f>Forside!B10</f>
        <v>0</v>
      </c>
      <c r="C5" s="7"/>
      <c r="D5" s="8"/>
      <c r="E5" s="8"/>
      <c r="F5" s="21"/>
      <c r="G5" s="21"/>
      <c r="I5" s="9"/>
    </row>
    <row r="6" spans="1:9" ht="20.25" customHeight="1" x14ac:dyDescent="0.2">
      <c r="A6" s="1"/>
      <c r="B6" s="207" t="s">
        <v>209</v>
      </c>
      <c r="C6" s="209" t="s">
        <v>92</v>
      </c>
      <c r="D6" s="90" t="str">
        <f>IF(Forside!G12="År",Forside!F12, Forside!G12&amp;" "&amp;Forside!F12)</f>
        <v>1.-3.kvartal 2025</v>
      </c>
      <c r="E6" s="90" t="str">
        <f>IF(Forside!G12="År",Forside!F12-1, Forside!G12&amp;" "&amp;Forside!F12-1)</f>
        <v>1.-3.kvartal 2024</v>
      </c>
      <c r="F6" s="50"/>
      <c r="G6" s="50"/>
      <c r="H6" s="65"/>
    </row>
    <row r="7" spans="1:9" ht="15.75" customHeight="1" x14ac:dyDescent="0.2">
      <c r="A7" s="1"/>
      <c r="B7" s="208"/>
      <c r="C7" s="210"/>
      <c r="D7" s="26" t="s">
        <v>23</v>
      </c>
      <c r="E7" s="26" t="s">
        <v>23</v>
      </c>
      <c r="F7" s="59"/>
      <c r="G7" s="59"/>
      <c r="H7" s="65"/>
    </row>
    <row r="8" spans="1:9" x14ac:dyDescent="0.2">
      <c r="A8" s="92"/>
      <c r="B8" s="113"/>
      <c r="C8" s="68"/>
      <c r="D8" s="114"/>
      <c r="E8" s="114"/>
      <c r="F8" s="59"/>
      <c r="G8" s="59"/>
    </row>
    <row r="9" spans="1:9" x14ac:dyDescent="0.2">
      <c r="A9" s="8"/>
      <c r="B9" s="113"/>
      <c r="C9" s="68"/>
      <c r="D9" s="114"/>
      <c r="E9" s="114"/>
      <c r="F9" s="59"/>
      <c r="G9" s="59"/>
    </row>
    <row r="10" spans="1:9" x14ac:dyDescent="0.2">
      <c r="A10" s="8"/>
      <c r="B10" s="113"/>
      <c r="C10" s="68"/>
      <c r="D10" s="114"/>
      <c r="E10" s="114"/>
      <c r="F10" s="59"/>
      <c r="G10" s="59"/>
    </row>
    <row r="11" spans="1:9" x14ac:dyDescent="0.2">
      <c r="A11" s="8"/>
      <c r="B11" s="113"/>
      <c r="C11" s="68"/>
      <c r="D11" s="114"/>
      <c r="E11" s="114"/>
      <c r="F11" s="59"/>
      <c r="G11" s="59"/>
    </row>
    <row r="12" spans="1:9" x14ac:dyDescent="0.2">
      <c r="A12" s="8"/>
      <c r="B12" s="113"/>
      <c r="C12" s="68"/>
      <c r="D12" s="114"/>
      <c r="E12" s="114"/>
      <c r="F12" s="59"/>
      <c r="G12" s="59"/>
    </row>
    <row r="13" spans="1:9" x14ac:dyDescent="0.2">
      <c r="A13" s="8"/>
      <c r="B13" s="113"/>
      <c r="C13" s="68"/>
      <c r="D13" s="114"/>
      <c r="E13" s="114"/>
      <c r="F13" s="59"/>
      <c r="G13" s="59"/>
    </row>
    <row r="14" spans="1:9" x14ac:dyDescent="0.2">
      <c r="A14" s="8"/>
      <c r="B14" s="113"/>
      <c r="C14" s="68"/>
      <c r="D14" s="114"/>
      <c r="E14" s="114"/>
      <c r="F14" s="59"/>
      <c r="G14" s="59"/>
    </row>
    <row r="15" spans="1:9" x14ac:dyDescent="0.2">
      <c r="A15" s="8"/>
      <c r="B15" s="113"/>
      <c r="C15" s="68"/>
      <c r="D15" s="114"/>
      <c r="E15" s="114"/>
      <c r="F15" s="59"/>
      <c r="G15" s="59"/>
    </row>
    <row r="16" spans="1:9" x14ac:dyDescent="0.2">
      <c r="A16" s="8"/>
      <c r="B16" s="113"/>
      <c r="C16" s="68"/>
      <c r="D16" s="114"/>
      <c r="E16" s="114"/>
      <c r="F16" s="59"/>
      <c r="G16" s="59"/>
    </row>
    <row r="17" spans="1:7" x14ac:dyDescent="0.2">
      <c r="A17" s="8"/>
      <c r="B17" s="113"/>
      <c r="C17" s="68"/>
      <c r="D17" s="114"/>
      <c r="E17" s="114"/>
      <c r="F17" s="59"/>
      <c r="G17" s="59"/>
    </row>
    <row r="18" spans="1:7" x14ac:dyDescent="0.2">
      <c r="A18" s="8"/>
      <c r="B18" s="113"/>
      <c r="C18" s="68"/>
      <c r="D18" s="114"/>
      <c r="E18" s="114"/>
      <c r="F18" s="59"/>
      <c r="G18" s="59"/>
    </row>
    <row r="19" spans="1:7" x14ac:dyDescent="0.2">
      <c r="A19" s="8"/>
      <c r="B19" s="113"/>
      <c r="C19" s="68"/>
      <c r="D19" s="114"/>
      <c r="E19" s="114"/>
      <c r="F19" s="59"/>
      <c r="G19" s="59"/>
    </row>
    <row r="20" spans="1:7" x14ac:dyDescent="0.2">
      <c r="A20" s="8"/>
      <c r="B20" s="113"/>
      <c r="C20" s="68"/>
      <c r="D20" s="114"/>
      <c r="E20" s="114"/>
      <c r="F20" s="59"/>
      <c r="G20" s="59"/>
    </row>
    <row r="21" spans="1:7" x14ac:dyDescent="0.2">
      <c r="A21" s="8"/>
      <c r="B21" s="113"/>
      <c r="C21" s="68"/>
      <c r="D21" s="114"/>
      <c r="E21" s="114"/>
      <c r="F21" s="59"/>
      <c r="G21" s="59"/>
    </row>
    <row r="22" spans="1:7" x14ac:dyDescent="0.2">
      <c r="A22" s="8"/>
      <c r="B22" s="113"/>
      <c r="C22" s="68"/>
      <c r="D22" s="114"/>
      <c r="E22" s="114"/>
      <c r="F22" s="59"/>
      <c r="G22" s="59"/>
    </row>
    <row r="23" spans="1:7" x14ac:dyDescent="0.2">
      <c r="A23" s="8"/>
      <c r="B23" s="113"/>
      <c r="C23" s="68"/>
      <c r="D23" s="114"/>
      <c r="E23" s="114"/>
      <c r="F23" s="59"/>
      <c r="G23" s="59"/>
    </row>
    <row r="24" spans="1:7" x14ac:dyDescent="0.2">
      <c r="A24" s="8"/>
      <c r="B24" s="113"/>
      <c r="C24" s="68"/>
      <c r="D24" s="114"/>
      <c r="E24" s="114"/>
      <c r="F24" s="59"/>
      <c r="G24" s="59"/>
    </row>
    <row r="25" spans="1:7" x14ac:dyDescent="0.2">
      <c r="A25" s="8"/>
      <c r="B25" s="113"/>
      <c r="C25" s="68"/>
      <c r="D25" s="114"/>
      <c r="E25" s="114"/>
      <c r="F25" s="59"/>
      <c r="G25" s="59"/>
    </row>
    <row r="26" spans="1:7" x14ac:dyDescent="0.2">
      <c r="A26" s="8"/>
      <c r="B26" s="113"/>
      <c r="C26" s="68"/>
      <c r="D26" s="114"/>
      <c r="E26" s="114"/>
      <c r="F26" s="59"/>
      <c r="G26" s="59"/>
    </row>
    <row r="27" spans="1:7" x14ac:dyDescent="0.2">
      <c r="A27" s="8"/>
      <c r="B27" s="113"/>
      <c r="C27" s="68"/>
      <c r="D27" s="114"/>
      <c r="E27" s="114"/>
      <c r="F27" s="59"/>
      <c r="G27" s="59"/>
    </row>
    <row r="28" spans="1:7" x14ac:dyDescent="0.2">
      <c r="A28" s="8"/>
      <c r="B28" s="113"/>
      <c r="C28" s="68"/>
      <c r="D28" s="114"/>
      <c r="E28" s="114"/>
      <c r="F28" s="59"/>
      <c r="G28" s="59"/>
    </row>
    <row r="29" spans="1:7" x14ac:dyDescent="0.2">
      <c r="A29" s="8"/>
      <c r="B29" s="113"/>
      <c r="C29" s="68"/>
      <c r="D29" s="114"/>
      <c r="E29" s="114"/>
      <c r="F29" s="59"/>
      <c r="G29" s="59"/>
    </row>
    <row r="30" spans="1:7" x14ac:dyDescent="0.2">
      <c r="A30" s="8"/>
      <c r="B30" s="113"/>
      <c r="C30" s="68"/>
      <c r="D30" s="114"/>
      <c r="E30" s="114"/>
      <c r="F30" s="59"/>
      <c r="G30" s="59"/>
    </row>
    <row r="31" spans="1:7" x14ac:dyDescent="0.2">
      <c r="A31" s="59"/>
      <c r="B31" s="59"/>
      <c r="C31" s="59"/>
      <c r="D31" s="59"/>
      <c r="E31" s="59"/>
      <c r="F31" s="59"/>
      <c r="G31" s="59"/>
    </row>
    <row r="32" spans="1:7" x14ac:dyDescent="0.2">
      <c r="A32" s="59"/>
      <c r="B32" s="59"/>
      <c r="C32" s="59"/>
      <c r="D32" s="59"/>
      <c r="E32" s="59"/>
      <c r="F32" s="59"/>
      <c r="G32" s="59"/>
    </row>
    <row r="33" spans="1:7" x14ac:dyDescent="0.2">
      <c r="A33" s="59"/>
      <c r="B33" s="59"/>
      <c r="C33" s="59"/>
      <c r="D33" s="59"/>
      <c r="E33" s="59"/>
      <c r="F33" s="59"/>
      <c r="G33" s="59"/>
    </row>
  </sheetData>
  <sheetProtection algorithmName="SHA-512" hashValue="L/KBkCqPrXF62BbTwbmOkEs9TtU7ofi3ZAgjrPke/8qC4ZTNXHmeSbZuk7ZpnNJPZDyvq70Ca5XoYlPCO0ntUg==" saltValue="4TcOEw+SqvaBDPCLSIJgfQ==" spinCount="100000" sheet="1" objects="1" scenarios="1"/>
  <mergeCells count="2">
    <mergeCell ref="B6:B7"/>
    <mergeCell ref="C6:C7"/>
  </mergeCells>
  <pageMargins left="0.59055118110236227" right="0.31496062992125984" top="0.39370078740157483" bottom="0.19685039370078741" header="0.31496062992125984" footer="0.31496062992125984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97F3-AB6B-4475-93E6-CDFC5E22F601}">
  <sheetPr codeName="Sheet1">
    <tabColor theme="4" tint="-0.249977111117893"/>
  </sheetPr>
  <dimension ref="A1:M60"/>
  <sheetViews>
    <sheetView showGridLines="0" zoomScaleNormal="100" workbookViewId="0">
      <selection activeCell="H10" sqref="H10"/>
    </sheetView>
  </sheetViews>
  <sheetFormatPr baseColWidth="10" defaultColWidth="27.83203125" defaultRowHeight="12.75" zeroHeight="1" x14ac:dyDescent="0.2"/>
  <cols>
    <col min="1" max="1" width="0.5" style="189" customWidth="1"/>
    <col min="2" max="2" width="1.1640625" style="189" customWidth="1"/>
    <col min="3" max="10" width="27.83203125" style="127"/>
    <col min="11" max="13" width="27.83203125" style="131"/>
    <col min="14" max="16384" width="27.83203125" style="127"/>
  </cols>
  <sheetData>
    <row r="1" spans="1:13" x14ac:dyDescent="0.2">
      <c r="A1" s="187"/>
      <c r="B1" s="187"/>
      <c r="C1" s="134" t="s">
        <v>303</v>
      </c>
      <c r="D1" s="135"/>
      <c r="E1" s="135"/>
      <c r="F1" s="136"/>
      <c r="G1" s="136"/>
      <c r="H1" s="145"/>
      <c r="I1" s="145"/>
      <c r="J1" s="130"/>
    </row>
    <row r="2" spans="1:13" hidden="1" x14ac:dyDescent="0.2">
      <c r="A2" s="187"/>
      <c r="B2" s="187"/>
      <c r="C2" s="137"/>
      <c r="D2" s="136"/>
      <c r="E2" s="136"/>
      <c r="F2" s="136"/>
      <c r="G2" s="136"/>
      <c r="H2" s="146"/>
      <c r="I2" s="146"/>
    </row>
    <row r="3" spans="1:13" hidden="1" x14ac:dyDescent="0.2">
      <c r="A3" s="187"/>
      <c r="B3" s="187"/>
      <c r="C3" s="137"/>
      <c r="D3" s="136"/>
      <c r="E3" s="136"/>
      <c r="F3" s="136"/>
      <c r="G3" s="136"/>
      <c r="H3" s="146"/>
      <c r="I3" s="146"/>
    </row>
    <row r="4" spans="1:13" hidden="1" x14ac:dyDescent="0.2">
      <c r="A4" s="187"/>
      <c r="B4" s="187"/>
      <c r="C4" s="137"/>
      <c r="D4" s="136"/>
      <c r="E4" s="136"/>
      <c r="F4" s="136"/>
      <c r="G4" s="136"/>
      <c r="H4" s="146"/>
      <c r="I4" s="146"/>
    </row>
    <row r="5" spans="1:13" hidden="1" x14ac:dyDescent="0.2">
      <c r="A5" s="187"/>
      <c r="B5" s="187"/>
      <c r="C5" s="137"/>
      <c r="D5" s="136"/>
      <c r="E5" s="136"/>
      <c r="F5" s="136"/>
      <c r="G5" s="136"/>
      <c r="H5" s="146"/>
      <c r="I5" s="146"/>
    </row>
    <row r="6" spans="1:13" hidden="1" x14ac:dyDescent="0.2">
      <c r="A6" s="187"/>
      <c r="B6" s="187"/>
      <c r="C6" s="137"/>
      <c r="D6" s="136"/>
      <c r="E6" s="136"/>
      <c r="F6" s="138"/>
      <c r="G6" s="138"/>
      <c r="H6" s="147"/>
      <c r="I6" s="147"/>
    </row>
    <row r="7" spans="1:13" ht="15" customHeight="1" x14ac:dyDescent="0.2">
      <c r="A7" s="188"/>
      <c r="B7" s="188"/>
      <c r="C7" s="139"/>
      <c r="D7" s="138"/>
      <c r="E7" s="138"/>
      <c r="F7" s="138"/>
      <c r="G7" s="138"/>
      <c r="H7" s="224" t="s">
        <v>311</v>
      </c>
      <c r="I7" s="225"/>
      <c r="J7" s="130"/>
    </row>
    <row r="8" spans="1:13" x14ac:dyDescent="0.2">
      <c r="A8" s="188"/>
      <c r="B8" s="188"/>
      <c r="C8" s="139"/>
      <c r="D8" s="138"/>
      <c r="E8" s="138"/>
      <c r="F8" s="138"/>
      <c r="G8" s="138"/>
      <c r="H8" s="177" t="str">
        <f>Forside!AB1&amp;" " &amp; Forside!AA1</f>
        <v>pr. 30.09.2025</v>
      </c>
      <c r="I8" s="177" t="str">
        <f ca="1">Forside!AB1&amp; " " &amp;Forside!AA2</f>
        <v>pr. 30.09.2024</v>
      </c>
      <c r="J8" s="130"/>
    </row>
    <row r="9" spans="1:13" x14ac:dyDescent="0.2">
      <c r="C9" s="139"/>
      <c r="D9" s="138"/>
      <c r="E9" s="138"/>
      <c r="F9" s="138"/>
      <c r="G9" s="140" t="s">
        <v>216</v>
      </c>
      <c r="H9" s="148" t="s">
        <v>217</v>
      </c>
      <c r="I9" s="148" t="s">
        <v>220</v>
      </c>
      <c r="J9" s="130"/>
    </row>
    <row r="10" spans="1:13" x14ac:dyDescent="0.2">
      <c r="A10" s="188" t="s">
        <v>141</v>
      </c>
      <c r="B10" s="188" t="s">
        <v>24</v>
      </c>
      <c r="C10" s="211" t="s">
        <v>25</v>
      </c>
      <c r="D10" s="211"/>
      <c r="E10" s="211"/>
      <c r="F10" s="211"/>
      <c r="G10" s="141" t="s">
        <v>217</v>
      </c>
      <c r="H10" s="149" t="str">
        <f>IF(MONTH(Forside!$D$12)=12,IF(VLOOKUP(A10,Årlig!$A:$E,4,0)="","",VLOOKUP(A10,Årlig!$A:$E,4,0)),IF(VLOOKUP(A10,Forbrukslån!$A:$E,4,0)="","",VLOOKUP(A10,Forbrukslån!$A:$E,4,0)))</f>
        <v/>
      </c>
      <c r="I10" s="149" t="str">
        <f>IF(MONTH(Forside!$D$12)=12,IF(VLOOKUP(A10,Årlig!$A:$E,5,0)="","",VLOOKUP(A10,Årlig!$A:$E,5,0)),IF(VLOOKUP(A10,Forbrukslån!$A:$E,5,0)="","",VLOOKUP(A10,Forbrukslån!$A:$E,5,0)))</f>
        <v/>
      </c>
      <c r="J10" s="130"/>
    </row>
    <row r="11" spans="1:13" x14ac:dyDescent="0.2">
      <c r="A11" s="188" t="s">
        <v>142</v>
      </c>
      <c r="B11" s="188" t="s">
        <v>26</v>
      </c>
      <c r="C11" s="211" t="s">
        <v>27</v>
      </c>
      <c r="D11" s="211"/>
      <c r="E11" s="211"/>
      <c r="F11" s="211"/>
      <c r="G11" s="141" t="s">
        <v>220</v>
      </c>
      <c r="H11" s="149" t="str">
        <f>IF(MONTH(Forside!$D$12)=12,IF(VLOOKUP(A11,Årlig!$A:$E,4,0)="","",VLOOKUP(A11,Årlig!$A:$E,4,0)),IF(VLOOKUP(A11,Forbrukslån!$A:$E,4,0)="","",VLOOKUP(A11,Forbrukslån!$A:$E,4,0)))</f>
        <v/>
      </c>
      <c r="I11" s="149" t="str">
        <f>IF(MONTH(Forside!$D$12)=12,IF(VLOOKUP(A11,Årlig!$A:$E,5,0)="","",VLOOKUP(A11,Årlig!$A:$E,5,0)),IF(VLOOKUP(A11,Forbrukslån!$A:$E,5,0)="","",VLOOKUP(A11,Forbrukslån!$A:$E,5,0)))</f>
        <v/>
      </c>
      <c r="J11" s="130"/>
      <c r="M11" s="132"/>
    </row>
    <row r="12" spans="1:13" x14ac:dyDescent="0.2">
      <c r="A12" s="188" t="s">
        <v>143</v>
      </c>
      <c r="B12" s="188" t="s">
        <v>28</v>
      </c>
      <c r="C12" s="226" t="s">
        <v>307</v>
      </c>
      <c r="D12" s="226"/>
      <c r="E12" s="226"/>
      <c r="F12" s="226"/>
      <c r="G12" s="141" t="s">
        <v>221</v>
      </c>
      <c r="H12" s="149" t="str">
        <f>IF(MONTH(Forside!$D$12)=12,IF(VLOOKUP(A12,Årlig!$A:$E,4,0)="","",VLOOKUP(A12,Årlig!$A:$E,4,0)),IF(VLOOKUP(A12,Forbrukslån!$A:$E,4,0)="","",VLOOKUP(A12,Forbrukslån!$A:$E,4,0)))</f>
        <v/>
      </c>
      <c r="I12" s="149" t="str">
        <f>IF(MONTH(Forside!$D$12)=12,IF(VLOOKUP(A12,Årlig!$A:$E,5,0)="","",VLOOKUP(A12,Årlig!$A:$E,5,0)),IF(VLOOKUP(A12,Forbrukslån!$A:$E,5,0)="","",VLOOKUP(A12,Forbrukslån!$A:$E,5,0)))</f>
        <v/>
      </c>
      <c r="J12" s="130"/>
      <c r="K12" s="128"/>
      <c r="L12" s="128"/>
      <c r="M12" s="129"/>
    </row>
    <row r="13" spans="1:13" x14ac:dyDescent="0.2">
      <c r="A13" s="188" t="s">
        <v>144</v>
      </c>
      <c r="B13" s="188" t="s">
        <v>30</v>
      </c>
      <c r="C13" s="226" t="s">
        <v>308</v>
      </c>
      <c r="D13" s="226"/>
      <c r="E13" s="226"/>
      <c r="F13" s="226"/>
      <c r="G13" s="141" t="s">
        <v>223</v>
      </c>
      <c r="H13" s="149" t="str">
        <f>IF(MONTH(Forside!$D$12)=12,IF(VLOOKUP(A13,Årlig!$A:$E,4,0)="","",VLOOKUP(A13,Årlig!$A:$E,4,0)),IF(VLOOKUP(A13,Forbrukslån!$A:$E,4,0)="","",VLOOKUP(A13,Forbrukslån!$A:$E,4,0)))</f>
        <v/>
      </c>
      <c r="I13" s="149" t="str">
        <f>IF(MONTH(Forside!$D$12)=12,IF(VLOOKUP(A13,Årlig!$A:$E,5,0)="","",VLOOKUP(A13,Årlig!$A:$E,5,0)),IF(VLOOKUP(A13,Forbrukslån!$A:$E,5,0)="","",VLOOKUP(A13,Forbrukslån!$A:$E,5,0)))</f>
        <v/>
      </c>
      <c r="J13" s="130"/>
      <c r="K13" s="128"/>
      <c r="L13" s="128"/>
      <c r="M13" s="129"/>
    </row>
    <row r="14" spans="1:13" ht="12.75" customHeight="1" x14ac:dyDescent="0.2">
      <c r="A14" s="188" t="s">
        <v>145</v>
      </c>
      <c r="B14" s="188" t="s">
        <v>32</v>
      </c>
      <c r="C14" s="222" t="s">
        <v>226</v>
      </c>
      <c r="D14" s="211" t="s">
        <v>43</v>
      </c>
      <c r="E14" s="211"/>
      <c r="F14" s="211"/>
      <c r="G14" s="141" t="s">
        <v>225</v>
      </c>
      <c r="H14" s="149" t="str">
        <f>IF(MONTH(Forside!$D$12)=12,IF(VLOOKUP(A14,Årlig!$A:$E,4,0)="","",VLOOKUP(A14,Årlig!$A:$E,4,0)),IF(VLOOKUP(A14,Forbrukslån!$A:$E,4,0)="","",VLOOKUP(A14,Forbrukslån!$A:$E,4,0)))</f>
        <v/>
      </c>
      <c r="I14" s="149" t="str">
        <f>IF(MONTH(Forside!$D$12)=12,IF(VLOOKUP(A14,Årlig!$A:$E,5,0)="","",VLOOKUP(A14,Årlig!$A:$E,5,0)),IF(VLOOKUP(A14,Forbrukslån!$A:$E,5,0)="","",VLOOKUP(A14,Forbrukslån!$A:$E,5,0)))</f>
        <v/>
      </c>
      <c r="J14" s="130"/>
    </row>
    <row r="15" spans="1:13" x14ac:dyDescent="0.2">
      <c r="A15" s="188" t="s">
        <v>146</v>
      </c>
      <c r="B15" s="188" t="s">
        <v>34</v>
      </c>
      <c r="C15" s="223"/>
      <c r="D15" s="211" t="s">
        <v>48</v>
      </c>
      <c r="E15" s="211"/>
      <c r="F15" s="211"/>
      <c r="G15" s="141" t="s">
        <v>227</v>
      </c>
      <c r="H15" s="149" t="str">
        <f>IF(MONTH(Forside!$D$12)=12,IF(VLOOKUP(A15,Årlig!$A:$E,4,0)="","",VLOOKUP(A15,Årlig!$A:$E,4,0)),IF(VLOOKUP(A15,Forbrukslån!$A:$E,4,0)="","",VLOOKUP(A15,Forbrukslån!$A:$E,4,0)))</f>
        <v/>
      </c>
      <c r="I15" s="149" t="str">
        <f>IF(MONTH(Forside!$D$12)=12,IF(VLOOKUP(A15,Årlig!$A:$E,5,0)="","",VLOOKUP(A15,Årlig!$A:$E,5,0)),IF(VLOOKUP(A15,Forbrukslån!$A:$E,5,0)="","",VLOOKUP(A15,Forbrukslån!$A:$E,5,0)))</f>
        <v/>
      </c>
      <c r="J15" s="130"/>
    </row>
    <row r="16" spans="1:13" x14ac:dyDescent="0.2">
      <c r="A16" s="188" t="s">
        <v>147</v>
      </c>
      <c r="B16" s="188">
        <v>5</v>
      </c>
      <c r="C16" s="211" t="s">
        <v>36</v>
      </c>
      <c r="D16" s="211"/>
      <c r="E16" s="211"/>
      <c r="F16" s="211"/>
      <c r="G16" s="141" t="s">
        <v>228</v>
      </c>
      <c r="H16" s="149" t="str">
        <f>IF(MONTH(Forside!$D$12)=12,IF(VLOOKUP(A16,Årlig!$A:$E,4,0)="","",VLOOKUP(A16,Årlig!$A:$E,4,0)),IF(VLOOKUP(A16,Forbrukslån!$A:$E,4,0)="","",VLOOKUP(A16,Forbrukslån!$A:$E,4,0)))</f>
        <v/>
      </c>
      <c r="I16" s="149" t="str">
        <f>IF(MONTH(Forside!$D$12)=12,IF(VLOOKUP(A16,Årlig!$A:$E,5,0)="","",VLOOKUP(A16,Årlig!$A:$E,5,0)),IF(VLOOKUP(A16,Forbrukslån!$A:$E,5,0)="","",VLOOKUP(A16,Forbrukslån!$A:$E,5,0)))</f>
        <v/>
      </c>
      <c r="J16" s="130"/>
    </row>
    <row r="17" spans="1:13" x14ac:dyDescent="0.2">
      <c r="A17" s="188" t="s">
        <v>148</v>
      </c>
      <c r="B17" s="188" t="s">
        <v>37</v>
      </c>
      <c r="C17" s="211" t="s">
        <v>38</v>
      </c>
      <c r="D17" s="211"/>
      <c r="E17" s="211"/>
      <c r="F17" s="211"/>
      <c r="G17" s="141" t="s">
        <v>229</v>
      </c>
      <c r="H17" s="149" t="str">
        <f>IF(MONTH(Forside!$D$12)=12,IF(VLOOKUP(A17,Årlig!$A:$E,4,0)="","",VLOOKUP(A17,Årlig!$A:$E,4,0)),IF(VLOOKUP(A17,Forbrukslån!$A:$E,4,0)="","",VLOOKUP(A17,Forbrukslån!$A:$E,4,0)))</f>
        <v/>
      </c>
      <c r="I17" s="149" t="str">
        <f>IF(MONTH(Forside!$D$12)=12,IF(VLOOKUP(A17,Årlig!$A:$E,5,0)="","",VLOOKUP(A17,Årlig!$A:$E,5,0)),IF(VLOOKUP(A17,Forbrukslån!$A:$E,5,0)="","",VLOOKUP(A17,Forbrukslån!$A:$E,5,0)))</f>
        <v/>
      </c>
      <c r="J17" s="130"/>
    </row>
    <row r="18" spans="1:13" ht="15" customHeight="1" x14ac:dyDescent="0.2">
      <c r="A18" s="188" t="s">
        <v>149</v>
      </c>
      <c r="B18" s="188" t="s">
        <v>39</v>
      </c>
      <c r="C18" s="215" t="s">
        <v>314</v>
      </c>
      <c r="D18" s="216"/>
      <c r="E18" s="216"/>
      <c r="F18" s="216"/>
      <c r="G18" s="141" t="s">
        <v>230</v>
      </c>
      <c r="H18" s="149" t="str">
        <f>IF(MONTH(Forside!$D$12)=12,IF(VLOOKUP(A18,Årlig!$A:$E,4,0)="","",VLOOKUP(A18,Årlig!$A:$E,4,0)),IF(VLOOKUP(A18,Forbrukslån!$A:$E,4,0)="","",VLOOKUP(A18,Forbrukslån!$A:$E,4,0)))</f>
        <v/>
      </c>
      <c r="I18" s="149" t="str">
        <f>IF(MONTH(Forside!$D$12)=12,IF(VLOOKUP(A18,Årlig!$A:$E,5,0)="","",VLOOKUP(A18,Årlig!$A:$E,5,0)),IF(VLOOKUP(A18,Forbrukslån!$A:$E,5,0)="","",VLOOKUP(A18,Forbrukslån!$A:$E,5,0)))</f>
        <v/>
      </c>
      <c r="J18" s="130"/>
      <c r="K18" s="128"/>
      <c r="L18" s="128"/>
      <c r="M18" s="129"/>
    </row>
    <row r="19" spans="1:13" ht="15" customHeight="1" x14ac:dyDescent="0.2">
      <c r="A19" s="188" t="s">
        <v>167</v>
      </c>
      <c r="B19" s="188"/>
      <c r="C19" s="212" t="s">
        <v>231</v>
      </c>
      <c r="D19" s="217" t="s">
        <v>240</v>
      </c>
      <c r="E19" s="220" t="s">
        <v>241</v>
      </c>
      <c r="F19" s="221"/>
      <c r="G19" s="141" t="s">
        <v>232</v>
      </c>
      <c r="H19" s="149" t="str">
        <f>IF(MONTH(Forside!$D$12)=12,IF(VLOOKUP(A19,Årlig!$A:$E,4,0)="","",VLOOKUP(A19,Årlig!$A:$E,4,0)),IF(VLOOKUP(A19,Forbrukslån!$A:$E,4,0)="","",VLOOKUP(A19,Forbrukslån!$A:$E,4,0)))</f>
        <v/>
      </c>
      <c r="I19" s="149" t="str">
        <f>IF(MONTH(Forside!$D$12)=12,IF(VLOOKUP(A19,Årlig!$A:$E,5,0)="","",VLOOKUP(A19,Årlig!$A:$E,5,0)),IF(VLOOKUP(A19,Forbrukslån!$A:$E,5,0)="","",VLOOKUP(A19,Forbrukslån!$A:$E,5,0)))</f>
        <v/>
      </c>
      <c r="J19" s="130"/>
      <c r="K19" s="128"/>
      <c r="L19" s="128"/>
      <c r="M19" s="129"/>
    </row>
    <row r="20" spans="1:13" ht="15" customHeight="1" x14ac:dyDescent="0.2">
      <c r="A20" s="188" t="s">
        <v>168</v>
      </c>
      <c r="B20" s="188"/>
      <c r="C20" s="213"/>
      <c r="D20" s="218"/>
      <c r="E20" s="220" t="s">
        <v>75</v>
      </c>
      <c r="F20" s="221"/>
      <c r="G20" s="141" t="s">
        <v>233</v>
      </c>
      <c r="H20" s="149" t="str">
        <f>IF(MONTH(Forside!$D$12)=12,IF(VLOOKUP(A20,Årlig!$A:$E,4,0)="","",VLOOKUP(A20,Årlig!$A:$E,4,0)),IF(VLOOKUP(A20,Forbrukslån!$A:$E,4,0)="","",VLOOKUP(A20,Forbrukslån!$A:$E,4,0)))</f>
        <v/>
      </c>
      <c r="I20" s="149" t="str">
        <f>IF(MONTH(Forside!$D$12)=12,IF(VLOOKUP(A20,Årlig!$A:$E,5,0)="","",VLOOKUP(A20,Årlig!$A:$E,5,0)),IF(VLOOKUP(A20,Forbrukslån!$A:$E,5,0)="","",VLOOKUP(A20,Forbrukslån!$A:$E,5,0)))</f>
        <v/>
      </c>
      <c r="J20" s="130"/>
      <c r="K20" s="128"/>
      <c r="L20" s="128"/>
      <c r="M20" s="129"/>
    </row>
    <row r="21" spans="1:13" ht="15" customHeight="1" x14ac:dyDescent="0.2">
      <c r="A21" s="188" t="s">
        <v>169</v>
      </c>
      <c r="B21" s="188"/>
      <c r="C21" s="213"/>
      <c r="D21" s="218"/>
      <c r="E21" s="220" t="s">
        <v>76</v>
      </c>
      <c r="F21" s="221"/>
      <c r="G21" s="141" t="s">
        <v>235</v>
      </c>
      <c r="H21" s="149" t="str">
        <f>IF(MONTH(Forside!$D$12)=12,IF(VLOOKUP(A21,Årlig!$A:$E,4,0)="","",VLOOKUP(A21,Årlig!$A:$E,4,0)),IF(VLOOKUP(A21,Forbrukslån!$A:$E,4,0)="","",VLOOKUP(A21,Forbrukslån!$A:$E,4,0)))</f>
        <v/>
      </c>
      <c r="I21" s="149" t="str">
        <f>IF(MONTH(Forside!$D$12)=12,IF(VLOOKUP(A21,Årlig!$A:$E,5,0)="","",VLOOKUP(A21,Årlig!$A:$E,5,0)),IF(VLOOKUP(A21,Forbrukslån!$A:$E,5,0)="","",VLOOKUP(A21,Forbrukslån!$A:$E,5,0)))</f>
        <v/>
      </c>
      <c r="J21" s="130"/>
      <c r="K21" s="128"/>
      <c r="L21" s="128"/>
      <c r="M21" s="129"/>
    </row>
    <row r="22" spans="1:13" ht="15" customHeight="1" x14ac:dyDescent="0.2">
      <c r="A22" s="188" t="s">
        <v>170</v>
      </c>
      <c r="B22" s="188"/>
      <c r="C22" s="213"/>
      <c r="D22" s="218"/>
      <c r="E22" s="220" t="s">
        <v>77</v>
      </c>
      <c r="F22" s="221"/>
      <c r="G22" s="141" t="s">
        <v>237</v>
      </c>
      <c r="H22" s="149" t="str">
        <f>IF(MONTH(Forside!$D$12)=12,IF(VLOOKUP(A22,Årlig!$A:$E,4,0)="","",VLOOKUP(A22,Årlig!$A:$E,4,0)),IF(VLOOKUP(A22,Forbrukslån!$A:$E,4,0)="","",VLOOKUP(A22,Forbrukslån!$A:$E,4,0)))</f>
        <v/>
      </c>
      <c r="I22" s="149" t="str">
        <f>IF(MONTH(Forside!$D$12)=12,IF(VLOOKUP(A22,Årlig!$A:$E,5,0)="","",VLOOKUP(A22,Årlig!$A:$E,5,0)),IF(VLOOKUP(A22,Forbrukslån!$A:$E,5,0)="","",VLOOKUP(A22,Forbrukslån!$A:$E,5,0)))</f>
        <v/>
      </c>
      <c r="J22" s="130"/>
      <c r="K22" s="128"/>
      <c r="L22" s="128"/>
      <c r="M22" s="129"/>
    </row>
    <row r="23" spans="1:13" ht="15" customHeight="1" x14ac:dyDescent="0.2">
      <c r="A23" s="188" t="s">
        <v>171</v>
      </c>
      <c r="B23" s="188"/>
      <c r="C23" s="213"/>
      <c r="D23" s="219"/>
      <c r="E23" s="220" t="s">
        <v>78</v>
      </c>
      <c r="F23" s="221"/>
      <c r="G23" s="141" t="s">
        <v>238</v>
      </c>
      <c r="H23" s="149" t="str">
        <f>IF(MONTH(Forside!$D$12)=12,IF(VLOOKUP(A23,Årlig!$A:$E,4,0)="","",VLOOKUP(A23,Årlig!$A:$E,4,0)),IF(VLOOKUP(A23,Forbrukslån!$A:$E,4,0)="","",VLOOKUP(A23,Forbrukslån!$A:$E,4,0)))</f>
        <v/>
      </c>
      <c r="I23" s="149" t="str">
        <f>IF(MONTH(Forside!$D$12)=12,IF(VLOOKUP(A23,Årlig!$A:$E,5,0)="","",VLOOKUP(A23,Årlig!$A:$E,5,0)),IF(VLOOKUP(A23,Forbrukslån!$A:$E,5,0)="","",VLOOKUP(A23,Forbrukslån!$A:$E,5,0)))</f>
        <v/>
      </c>
      <c r="J23" s="130"/>
      <c r="K23" s="128"/>
      <c r="L23" s="128"/>
      <c r="M23" s="129"/>
    </row>
    <row r="24" spans="1:13" x14ac:dyDescent="0.2">
      <c r="A24" s="188" t="s">
        <v>151</v>
      </c>
      <c r="B24" s="188" t="s">
        <v>42</v>
      </c>
      <c r="C24" s="213"/>
      <c r="D24" s="211" t="s">
        <v>43</v>
      </c>
      <c r="E24" s="211"/>
      <c r="F24" s="211"/>
      <c r="G24" s="141" t="s">
        <v>239</v>
      </c>
      <c r="H24" s="149" t="str">
        <f>IF(MONTH(Forside!$D$12)=12,IF(VLOOKUP(A24,Årlig!$A:$E,4,0)="","",VLOOKUP(A24,Årlig!$A:$E,4,0)),IF(VLOOKUP(A24,Forbrukslån!$A:$E,4,0)="","",VLOOKUP(A24,Forbrukslån!$A:$E,4,0)))</f>
        <v/>
      </c>
      <c r="I24" s="149" t="str">
        <f>IF(MONTH(Forside!$D$12)=12,IF(VLOOKUP(A24,Årlig!$A:$E,5,0)="","",VLOOKUP(A24,Årlig!$A:$E,5,0)),IF(VLOOKUP(A24,Forbrukslån!$A:$E,5,0)="","",VLOOKUP(A24,Forbrukslån!$A:$E,5,0)))</f>
        <v/>
      </c>
      <c r="J24" s="130"/>
    </row>
    <row r="25" spans="1:13" x14ac:dyDescent="0.2">
      <c r="A25" s="188" t="s">
        <v>152</v>
      </c>
      <c r="B25" s="188" t="s">
        <v>44</v>
      </c>
      <c r="C25" s="213"/>
      <c r="D25" s="211" t="s">
        <v>43</v>
      </c>
      <c r="E25" s="211" t="s">
        <v>234</v>
      </c>
      <c r="F25" s="211"/>
      <c r="G25" s="141" t="s">
        <v>242</v>
      </c>
      <c r="H25" s="149" t="str">
        <f>IF(MONTH(Forside!$D$12)=12,IF(VLOOKUP(A25,Årlig!$A:$E,4,0)="","",VLOOKUP(A25,Årlig!$A:$E,4,0)),IF(VLOOKUP(A25,Forbrukslån!$A:$E,4,0)="","",VLOOKUP(A25,Forbrukslån!$A:$E,4,0)))</f>
        <v/>
      </c>
      <c r="I25" s="149" t="str">
        <f>IF(MONTH(Forside!$D$12)=12,IF(VLOOKUP(A25,Årlig!$A:$E,5,0)="","",VLOOKUP(A25,Årlig!$A:$E,5,0)),IF(VLOOKUP(A25,Forbrukslån!$A:$E,5,0)="","",VLOOKUP(A25,Forbrukslån!$A:$E,5,0)))</f>
        <v/>
      </c>
      <c r="J25" s="130"/>
    </row>
    <row r="26" spans="1:13" x14ac:dyDescent="0.2">
      <c r="A26" s="188" t="s">
        <v>153</v>
      </c>
      <c r="B26" s="188" t="s">
        <v>46</v>
      </c>
      <c r="C26" s="213"/>
      <c r="D26" s="211"/>
      <c r="E26" s="211" t="s">
        <v>236</v>
      </c>
      <c r="F26" s="211"/>
      <c r="G26" s="141" t="s">
        <v>243</v>
      </c>
      <c r="H26" s="149" t="str">
        <f>IF(MONTH(Forside!$D$12)=12,IF(VLOOKUP(A26,Årlig!$A:$E,4,0)="","",VLOOKUP(A26,Årlig!$A:$E,4,0)),IF(VLOOKUP(A26,Forbrukslån!$A:$E,4,0)="","",VLOOKUP(A26,Forbrukslån!$A:$E,4,0)))</f>
        <v/>
      </c>
      <c r="I26" s="149" t="str">
        <f>IF(MONTH(Forside!$D$12)=12,IF(VLOOKUP(A26,Årlig!$A:$E,5,0)="","",VLOOKUP(A26,Årlig!$A:$E,5,0)),IF(VLOOKUP(A26,Forbrukslån!$A:$E,5,0)="","",VLOOKUP(A26,Forbrukslån!$A:$E,5,0)))</f>
        <v/>
      </c>
      <c r="J26" s="130"/>
    </row>
    <row r="27" spans="1:13" x14ac:dyDescent="0.2">
      <c r="A27" s="188" t="s">
        <v>211</v>
      </c>
      <c r="B27" s="188" t="s">
        <v>47</v>
      </c>
      <c r="C27" s="213"/>
      <c r="D27" s="211"/>
      <c r="E27" s="142" t="s">
        <v>236</v>
      </c>
      <c r="F27" s="143" t="s">
        <v>234</v>
      </c>
      <c r="G27" s="141" t="s">
        <v>244</v>
      </c>
      <c r="H27" s="149" t="str">
        <f>IF(MONTH(Forside!$D$12)=12,IF(VLOOKUP(A27,Årlig!$A:$E,4,0)="","",VLOOKUP(A27,Årlig!$A:$E,4,0)),IF(VLOOKUP(A27,Forbrukslån!$A:$E,4,0)="","",VLOOKUP(A27,Forbrukslån!$A:$E,4,0)))</f>
        <v/>
      </c>
      <c r="I27" s="149" t="str">
        <f>IF(MONTH(Forside!$D$12)=12,IF(VLOOKUP(A27,Årlig!$A:$E,5,0)="","",VLOOKUP(A27,Årlig!$A:$E,5,0)),IF(VLOOKUP(A27,Forbrukslån!$A:$E,5,0)="","",VLOOKUP(A27,Forbrukslån!$A:$E,5,0)))</f>
        <v/>
      </c>
      <c r="J27" s="130"/>
    </row>
    <row r="28" spans="1:13" x14ac:dyDescent="0.2">
      <c r="A28" s="188" t="s">
        <v>154</v>
      </c>
      <c r="B28" s="188" t="s">
        <v>49</v>
      </c>
      <c r="C28" s="213"/>
      <c r="D28" s="211" t="s">
        <v>48</v>
      </c>
      <c r="E28" s="211"/>
      <c r="F28" s="211"/>
      <c r="G28" s="141" t="s">
        <v>245</v>
      </c>
      <c r="H28" s="149" t="str">
        <f>IF(MONTH(Forside!$D$12)=12,IF(VLOOKUP(A28,Årlig!$A:$E,4,0)="","",VLOOKUP(A28,Årlig!$A:$E,4,0)),IF(VLOOKUP(A28,Forbrukslån!$A:$E,4,0)="","",VLOOKUP(A28,Forbrukslån!$A:$E,4,0)))</f>
        <v/>
      </c>
      <c r="I28" s="149" t="str">
        <f>IF(MONTH(Forside!$D$12)=12,IF(VLOOKUP(A28,Årlig!$A:$E,5,0)="","",VLOOKUP(A28,Årlig!$A:$E,5,0)),IF(VLOOKUP(A28,Forbrukslån!$A:$E,5,0)="","",VLOOKUP(A28,Forbrukslån!$A:$E,5,0)))</f>
        <v/>
      </c>
      <c r="J28" s="130"/>
    </row>
    <row r="29" spans="1:13" x14ac:dyDescent="0.2">
      <c r="A29" s="188" t="s">
        <v>155</v>
      </c>
      <c r="B29" s="188" t="s">
        <v>210</v>
      </c>
      <c r="C29" s="214"/>
      <c r="D29" s="140" t="s">
        <v>48</v>
      </c>
      <c r="E29" s="211" t="s">
        <v>234</v>
      </c>
      <c r="F29" s="211"/>
      <c r="G29" s="141" t="s">
        <v>246</v>
      </c>
      <c r="H29" s="149" t="str">
        <f>IF(MONTH(Forside!$D$12)=12,IF(VLOOKUP(A29,Årlig!$A:$E,4,0)="","",VLOOKUP(A29,Årlig!$A:$E,4,0)),IF(VLOOKUP(A29,Forbrukslån!$A:$E,4,0)="","",VLOOKUP(A29,Forbrukslån!$A:$E,4,0)))</f>
        <v/>
      </c>
      <c r="I29" s="149" t="str">
        <f>IF(MONTH(Forside!$D$12)=12,IF(VLOOKUP(A29,Årlig!$A:$E,5,0)="","",VLOOKUP(A29,Årlig!$A:$E,5,0)),IF(VLOOKUP(A29,Forbrukslån!$A:$E,5,0)="","",VLOOKUP(A29,Forbrukslån!$A:$E,5,0)))</f>
        <v/>
      </c>
      <c r="J29" s="130"/>
    </row>
    <row r="30" spans="1:13" x14ac:dyDescent="0.2">
      <c r="A30" s="188" t="s">
        <v>156</v>
      </c>
      <c r="B30" s="188" t="s">
        <v>50</v>
      </c>
      <c r="C30" s="211" t="s">
        <v>309</v>
      </c>
      <c r="D30" s="211"/>
      <c r="E30" s="211"/>
      <c r="F30" s="211"/>
      <c r="G30" s="141" t="s">
        <v>247</v>
      </c>
      <c r="H30" s="149" t="str">
        <f>IF(MONTH(Forside!$D$12)=12,IF(VLOOKUP(A30,Årlig!$A:$E,4,0)="","",VLOOKUP(A30,Årlig!$A:$E,4,0)),IF(VLOOKUP(A30,Forbrukslån!$A:$E,4,0)="","",VLOOKUP(A30,Forbrukslån!$A:$E,4,0)))</f>
        <v/>
      </c>
      <c r="I30" s="149" t="str">
        <f>IF(MONTH(Forside!$D$12)=12,IF(VLOOKUP(A30,Årlig!$A:$E,5,0)="","",VLOOKUP(A30,Årlig!$A:$E,5,0)),IF(VLOOKUP(A30,Forbrukslån!$A:$E,5,0)="","",VLOOKUP(A30,Forbrukslån!$A:$E,5,0)))</f>
        <v/>
      </c>
      <c r="J30" s="130"/>
      <c r="K30" s="128"/>
      <c r="L30" s="128"/>
      <c r="M30" s="129"/>
    </row>
    <row r="31" spans="1:13" ht="15" customHeight="1" x14ac:dyDescent="0.2">
      <c r="A31" s="188" t="s">
        <v>157</v>
      </c>
      <c r="B31" s="188" t="s">
        <v>52</v>
      </c>
      <c r="C31" s="222" t="s">
        <v>248</v>
      </c>
      <c r="D31" s="211" t="s">
        <v>310</v>
      </c>
      <c r="E31" s="211"/>
      <c r="F31" s="211"/>
      <c r="G31" s="141" t="s">
        <v>249</v>
      </c>
      <c r="H31" s="149" t="str">
        <f>IF(MONTH(Forside!$D$12)=12,IF(VLOOKUP(A31,Årlig!$A:$E,4,0)="","",VLOOKUP(A31,Årlig!$A:$E,4,0)),IF(VLOOKUP(A31,Forbrukslån!$A:$E,4,0)="","",VLOOKUP(A31,Forbrukslån!$A:$E,4,0)))</f>
        <v/>
      </c>
      <c r="I31" s="149" t="str">
        <f>IF(MONTH(Forside!$D$12)=12,IF(VLOOKUP(A31,Årlig!$A:$E,5,0)="","",VLOOKUP(A31,Årlig!$A:$E,5,0)),IF(VLOOKUP(A31,Forbrukslån!$A:$E,5,0)="","",VLOOKUP(A31,Forbrukslån!$A:$E,5,0)))</f>
        <v/>
      </c>
      <c r="J31" s="130"/>
    </row>
    <row r="32" spans="1:13" x14ac:dyDescent="0.2">
      <c r="A32" s="188" t="s">
        <v>158</v>
      </c>
      <c r="B32" s="188" t="s">
        <v>54</v>
      </c>
      <c r="C32" s="222"/>
      <c r="D32" s="211" t="s">
        <v>43</v>
      </c>
      <c r="E32" s="211"/>
      <c r="F32" s="211"/>
      <c r="G32" s="141" t="s">
        <v>250</v>
      </c>
      <c r="H32" s="149" t="str">
        <f>IF(MONTH(Forside!$D$12)=12,IF(VLOOKUP(A32,Årlig!$A:$E,4,0)="","",VLOOKUP(A32,Årlig!$A:$E,4,0)),IF(VLOOKUP(A32,Forbrukslån!$A:$E,4,0)="","",VLOOKUP(A32,Forbrukslån!$A:$E,4,0)))</f>
        <v/>
      </c>
      <c r="I32" s="149" t="str">
        <f>IF(MONTH(Forside!$D$12)=12,IF(VLOOKUP(A32,Årlig!$A:$E,5,0)="","",VLOOKUP(A32,Årlig!$A:$E,5,0)),IF(VLOOKUP(A32,Forbrukslån!$A:$E,5,0)="","",VLOOKUP(A32,Forbrukslån!$A:$E,5,0)))</f>
        <v/>
      </c>
      <c r="J32" s="130"/>
    </row>
    <row r="33" spans="1:12" x14ac:dyDescent="0.2">
      <c r="A33" s="188" t="s">
        <v>159</v>
      </c>
      <c r="B33" s="188" t="s">
        <v>56</v>
      </c>
      <c r="C33" s="222"/>
      <c r="D33" s="144" t="s">
        <v>43</v>
      </c>
      <c r="E33" s="211" t="s">
        <v>251</v>
      </c>
      <c r="F33" s="211"/>
      <c r="G33" s="141" t="s">
        <v>252</v>
      </c>
      <c r="H33" s="149" t="str">
        <f>IF(MONTH(Forside!$D$12)=12,IF(VLOOKUP(A33,Årlig!$A:$E,4,0)="","",VLOOKUP(A33,Årlig!$A:$E,4,0)),IF(VLOOKUP(A33,Forbrukslån!$A:$E,4,0)="","",VLOOKUP(A33,Forbrukslån!$A:$E,4,0)))</f>
        <v/>
      </c>
      <c r="I33" s="149" t="str">
        <f>IF(MONTH(Forside!$D$12)=12,IF(VLOOKUP(A33,Årlig!$A:$E,5,0)="","",VLOOKUP(A33,Årlig!$A:$E,5,0)),IF(VLOOKUP(A33,Forbrukslån!$A:$E,5,0)="","",VLOOKUP(A33,Forbrukslån!$A:$E,5,0)))</f>
        <v/>
      </c>
      <c r="J33" s="130"/>
    </row>
    <row r="34" spans="1:12" x14ac:dyDescent="0.2">
      <c r="A34" s="188" t="s">
        <v>160</v>
      </c>
      <c r="B34" s="188" t="s">
        <v>58</v>
      </c>
      <c r="C34" s="222"/>
      <c r="D34" s="220" t="s">
        <v>48</v>
      </c>
      <c r="E34" s="229"/>
      <c r="F34" s="221"/>
      <c r="G34" s="141" t="s">
        <v>253</v>
      </c>
      <c r="H34" s="149" t="str">
        <f>IF(MONTH(Forside!$D$12)=12,IF(VLOOKUP(A34,Årlig!$A:$E,4,0)="","",VLOOKUP(A34,Årlig!$A:$E,4,0)),IF(VLOOKUP(A34,Forbrukslån!$A:$E,4,0)="","",VLOOKUP(A34,Forbrukslån!$A:$E,4,0)))</f>
        <v/>
      </c>
      <c r="I34" s="149" t="str">
        <f>IF(MONTH(Forside!$D$12)=12,IF(VLOOKUP(A34,Årlig!$A:$E,5,0)="","",VLOOKUP(A34,Årlig!$A:$E,5,0)),IF(VLOOKUP(A34,Forbrukslån!$A:$E,5,0)="","",VLOOKUP(A34,Forbrukslån!$A:$E,5,0)))</f>
        <v/>
      </c>
      <c r="J34" s="130"/>
    </row>
    <row r="35" spans="1:12" ht="18" customHeight="1" x14ac:dyDescent="0.2">
      <c r="A35" s="188" t="s">
        <v>161</v>
      </c>
      <c r="B35" s="188" t="s">
        <v>60</v>
      </c>
      <c r="C35" s="222"/>
      <c r="D35" s="144" t="s">
        <v>48</v>
      </c>
      <c r="E35" s="211" t="s">
        <v>234</v>
      </c>
      <c r="F35" s="211"/>
      <c r="G35" s="141" t="s">
        <v>254</v>
      </c>
      <c r="H35" s="149" t="str">
        <f>IF(MONTH(Forside!$D$12)=12,IF(VLOOKUP(A35,Årlig!$A:$E,4,0)="","",VLOOKUP(A35,Årlig!$A:$E,4,0)),IF(VLOOKUP(A35,Forbrukslån!$A:$E,4,0)="","",VLOOKUP(A35,Forbrukslån!$A:$E,4,0)))</f>
        <v/>
      </c>
      <c r="I35" s="149" t="str">
        <f>IF(MONTH(Forside!$D$12)=12,IF(VLOOKUP(A35,Årlig!$A:$E,5,0)="","",VLOOKUP(A35,Årlig!$A:$E,5,0)),IF(VLOOKUP(A35,Forbrukslån!$A:$E,5,0)="","",VLOOKUP(A35,Forbrukslån!$A:$E,5,0)))</f>
        <v/>
      </c>
      <c r="J35" s="130"/>
    </row>
    <row r="36" spans="1:12" ht="15" customHeight="1" x14ac:dyDescent="0.2">
      <c r="A36" s="188" t="s">
        <v>162</v>
      </c>
      <c r="B36" s="188" t="s">
        <v>61</v>
      </c>
      <c r="C36" s="222" t="s">
        <v>255</v>
      </c>
      <c r="D36" s="215" t="s">
        <v>257</v>
      </c>
      <c r="E36" s="216"/>
      <c r="F36" s="216"/>
      <c r="G36" s="141" t="s">
        <v>256</v>
      </c>
      <c r="H36" s="149" t="str">
        <f>IF(MONTH(Forside!$D$12)=12,IF(VLOOKUP(A36,Årlig!$A:$E,4,0)="","",VLOOKUP(A36,Årlig!$A:$E,4,0)),IF(VLOOKUP(A36,Forbrukslån!$A:$E,4,0)="","",VLOOKUP(A36,Forbrukslån!$A:$E,4,0)))</f>
        <v/>
      </c>
      <c r="I36" s="149" t="str">
        <f>IF(MONTH(Forside!$D$12)=12,IF(VLOOKUP(A36,Årlig!$A:$E,5,0)="","",VLOOKUP(A36,Årlig!$A:$E,5,0)),IF(VLOOKUP(A36,Forbrukslån!$A:$E,5,0)="","",VLOOKUP(A36,Forbrukslån!$A:$E,5,0)))</f>
        <v/>
      </c>
      <c r="J36" s="130"/>
    </row>
    <row r="37" spans="1:12" ht="15" customHeight="1" x14ac:dyDescent="0.2">
      <c r="A37" s="188" t="s">
        <v>163</v>
      </c>
      <c r="B37" s="188" t="s">
        <v>63</v>
      </c>
      <c r="C37" s="222"/>
      <c r="D37" s="215" t="s">
        <v>259</v>
      </c>
      <c r="E37" s="216"/>
      <c r="F37" s="216"/>
      <c r="G37" s="141" t="s">
        <v>258</v>
      </c>
      <c r="H37" s="149" t="str">
        <f>IF(MONTH(Forside!$D$12)=12,IF(VLOOKUP(A37,Årlig!$A:$E,4,0)="","",VLOOKUP(A37,Årlig!$A:$E,4,0)),IF(VLOOKUP(A37,Forbrukslån!$A:$E,4,0)="","",VLOOKUP(A37,Forbrukslån!$A:$E,4,0)))</f>
        <v/>
      </c>
      <c r="I37" s="149" t="str">
        <f>IF(MONTH(Forside!$D$12)=12,IF(VLOOKUP(A37,Årlig!$A:$E,5,0)="","",VLOOKUP(A37,Årlig!$A:$E,5,0)),IF(VLOOKUP(A37,Forbrukslån!$A:$E,5,0)="","",VLOOKUP(A37,Forbrukslån!$A:$E,5,0)))</f>
        <v/>
      </c>
      <c r="J37" s="130"/>
    </row>
    <row r="38" spans="1:12" ht="15" customHeight="1" x14ac:dyDescent="0.2">
      <c r="A38" s="188" t="s">
        <v>164</v>
      </c>
      <c r="B38" s="188" t="s">
        <v>65</v>
      </c>
      <c r="C38" s="227" t="s">
        <v>261</v>
      </c>
      <c r="D38" s="215" t="s">
        <v>263</v>
      </c>
      <c r="E38" s="216"/>
      <c r="F38" s="216"/>
      <c r="G38" s="141" t="s">
        <v>260</v>
      </c>
      <c r="H38" s="149" t="str">
        <f>IF(MONTH(Forside!$D$12)=12,IF(VLOOKUP(A38,Årlig!$A:$E,4,0)="","",VLOOKUP(A38,Årlig!$A:$E,4,0)),IF(VLOOKUP(A38,Forbrukslån!$A:$E,4,0)="","",VLOOKUP(A38,Forbrukslån!$A:$E,4,0)))</f>
        <v/>
      </c>
      <c r="I38" s="149" t="str">
        <f>IF(MONTH(Forside!$D$12)=12,IF(VLOOKUP(A38,Årlig!$A:$E,5,0)="","",VLOOKUP(A38,Årlig!$A:$E,5,0)),IF(VLOOKUP(A38,Forbrukslån!$A:$E,5,0)="","",VLOOKUP(A38,Forbrukslån!$A:$E,5,0)))</f>
        <v/>
      </c>
      <c r="J38" s="130"/>
    </row>
    <row r="39" spans="1:12" ht="15" customHeight="1" x14ac:dyDescent="0.2">
      <c r="A39" s="188" t="s">
        <v>165</v>
      </c>
      <c r="B39" s="188" t="s">
        <v>67</v>
      </c>
      <c r="C39" s="228"/>
      <c r="D39" s="215" t="s">
        <v>265</v>
      </c>
      <c r="E39" s="216"/>
      <c r="F39" s="216"/>
      <c r="G39" s="141" t="s">
        <v>262</v>
      </c>
      <c r="H39" s="149" t="str">
        <f>IF(MONTH(Forside!$D$12)=12,IF(VLOOKUP(A39,Årlig!$A:$E,4,0)="","",VLOOKUP(A39,Årlig!$A:$E,4,0)),IF(VLOOKUP(A39,Forbrukslån!$A:$E,4,0)="","",VLOOKUP(A39,Forbrukslån!$A:$E,4,0)))</f>
        <v/>
      </c>
      <c r="I39" s="149" t="str">
        <f>IF(MONTH(Forside!$D$12)=12,IF(VLOOKUP(A39,Årlig!$A:$E,5,0)="","",VLOOKUP(A39,Årlig!$A:$E,5,0)),IF(VLOOKUP(A39,Forbrukslån!$A:$E,5,0)="","",VLOOKUP(A39,Forbrukslån!$A:$E,5,0)))</f>
        <v/>
      </c>
      <c r="J39" s="130"/>
    </row>
    <row r="40" spans="1:12" ht="15" customHeight="1" x14ac:dyDescent="0.2">
      <c r="A40" s="188" t="s">
        <v>166</v>
      </c>
      <c r="B40" s="188" t="s">
        <v>69</v>
      </c>
      <c r="C40" s="223"/>
      <c r="D40" s="215" t="s">
        <v>267</v>
      </c>
      <c r="E40" s="216"/>
      <c r="F40" s="216"/>
      <c r="G40" s="141" t="s">
        <v>264</v>
      </c>
      <c r="H40" s="149" t="str">
        <f>IF(MONTH(Forside!$D$12)=12,IF(VLOOKUP(A40,Årlig!$A:$E,4,0)="","",VLOOKUP(A40,Årlig!$A:$E,4,0)),IF(VLOOKUP(A40,Forbrukslån!$A:$E,4,0)="","",VLOOKUP(A40,Forbrukslån!$A:$E,4,0)))</f>
        <v/>
      </c>
      <c r="I40" s="149" t="str">
        <f>IF(MONTH(Forside!$D$12)=12,IF(VLOOKUP(A40,Årlig!$A:$E,5,0)="","",VLOOKUP(A40,Årlig!$A:$E,5,0)),IF(VLOOKUP(A40,Forbrukslån!$A:$E,5,0)="","",VLOOKUP(A40,Forbrukslån!$A:$E,5,0)))</f>
        <v/>
      </c>
      <c r="J40" s="130"/>
    </row>
    <row r="41" spans="1:12" ht="12.75" customHeight="1" x14ac:dyDescent="0.2">
      <c r="A41" s="188" t="s">
        <v>173</v>
      </c>
      <c r="B41" s="188" t="s">
        <v>81</v>
      </c>
      <c r="C41" s="222" t="s">
        <v>269</v>
      </c>
      <c r="D41" s="211" t="s">
        <v>270</v>
      </c>
      <c r="E41" s="211"/>
      <c r="F41" s="211"/>
      <c r="G41" s="141" t="s">
        <v>266</v>
      </c>
      <c r="H41" s="149" t="str">
        <f>IF(MONTH(Forside!$D$12)=12,IF(VLOOKUP(A41,Årlig!$A:$E,4,0)="","",VLOOKUP(A41,Årlig!$A:$E,4,0)),IF(VLOOKUP(A41,Forbrukslån!$A:$E,4,0)="","",VLOOKUP(A41,Forbrukslån!$A:$E,4,0)))</f>
        <v/>
      </c>
      <c r="I41" s="149" t="str">
        <f>IF(MONTH(Forside!$D$12)=12,IF(VLOOKUP(A41,Årlig!$A:$E,5,0)="","",VLOOKUP(A41,Årlig!$A:$E,5,0)),IF(VLOOKUP(A41,Forbrukslån!$A:$E,5,0)="","",VLOOKUP(A41,Forbrukslån!$A:$E,5,0)))</f>
        <v/>
      </c>
      <c r="J41" s="130"/>
      <c r="K41" s="133"/>
      <c r="L41" s="133"/>
    </row>
    <row r="42" spans="1:12" x14ac:dyDescent="0.2">
      <c r="A42" s="188" t="s">
        <v>174</v>
      </c>
      <c r="B42" s="188" t="s">
        <v>83</v>
      </c>
      <c r="C42" s="222"/>
      <c r="D42" s="140" t="s">
        <v>270</v>
      </c>
      <c r="E42" s="220" t="s">
        <v>234</v>
      </c>
      <c r="F42" s="221"/>
      <c r="G42" s="141" t="s">
        <v>268</v>
      </c>
      <c r="H42" s="149" t="str">
        <f>IF(MONTH(Forside!$D$12)=12,IF(VLOOKUP(A42,Årlig!$A:$E,4,0)="","",VLOOKUP(A42,Årlig!$A:$E,4,0)),IF(VLOOKUP(A42,Forbrukslån!$A:$E,4,0)="","",VLOOKUP(A42,Forbrukslån!$A:$E,4,0)))</f>
        <v/>
      </c>
      <c r="I42" s="149" t="str">
        <f>IF(MONTH(Forside!$D$12)=12,IF(VLOOKUP(A42,Årlig!$A:$E,5,0)="","",VLOOKUP(A42,Årlig!$A:$E,5,0)),IF(VLOOKUP(A42,Forbrukslån!$A:$E,5,0)="","",VLOOKUP(A42,Forbrukslån!$A:$E,5,0)))</f>
        <v/>
      </c>
      <c r="J42" s="130"/>
      <c r="K42" s="65"/>
      <c r="L42" s="65"/>
    </row>
    <row r="43" spans="1:12" x14ac:dyDescent="0.2">
      <c r="A43" s="188" t="s">
        <v>175</v>
      </c>
      <c r="B43" s="188" t="s">
        <v>85</v>
      </c>
      <c r="C43" s="222"/>
      <c r="D43" s="211" t="s">
        <v>273</v>
      </c>
      <c r="E43" s="211" t="s">
        <v>274</v>
      </c>
      <c r="F43" s="211"/>
      <c r="G43" s="141" t="s">
        <v>271</v>
      </c>
      <c r="H43" s="149" t="str">
        <f>IF(MONTH(Forside!$D$12)=12,IF(VLOOKUP(A43,Årlig!$A:$E,4,0)="","",VLOOKUP(A43,Årlig!$A:$E,4,0)),IF(VLOOKUP(A43,Forbrukslån!$A:$E,4,0)="","",VLOOKUP(A43,Forbrukslån!$A:$E,4,0)))</f>
        <v/>
      </c>
      <c r="I43" s="149" t="str">
        <f>IF(MONTH(Forside!$D$12)=12,IF(VLOOKUP(A43,Årlig!$A:$E,5,0)="","",VLOOKUP(A43,Årlig!$A:$E,5,0)),IF(VLOOKUP(A43,Forbrukslån!$A:$E,5,0)="","",VLOOKUP(A43,Forbrukslån!$A:$E,5,0)))</f>
        <v/>
      </c>
      <c r="J43" s="130"/>
      <c r="K43" s="65"/>
      <c r="L43" s="65"/>
    </row>
    <row r="44" spans="1:12" x14ac:dyDescent="0.2">
      <c r="A44" s="188" t="s">
        <v>176</v>
      </c>
      <c r="B44" s="188" t="s">
        <v>87</v>
      </c>
      <c r="C44" s="222"/>
      <c r="D44" s="211"/>
      <c r="E44" s="211" t="s">
        <v>276</v>
      </c>
      <c r="F44" s="211"/>
      <c r="G44" s="141" t="s">
        <v>272</v>
      </c>
      <c r="H44" s="149" t="str">
        <f>IF(MONTH(Forside!$D$12)=12,IF(VLOOKUP(A44,Årlig!$A:$E,4,0)="","",VLOOKUP(A44,Årlig!$A:$E,4,0)),IF(VLOOKUP(A44,Forbrukslån!$A:$E,4,0)="","",VLOOKUP(A44,Forbrukslån!$A:$E,4,0)))</f>
        <v/>
      </c>
      <c r="I44" s="149" t="str">
        <f>IF(MONTH(Forside!$D$12)=12,IF(VLOOKUP(A44,Årlig!$A:$E,5,0)="","",VLOOKUP(A44,Årlig!$A:$E,5,0)),IF(VLOOKUP(A44,Forbrukslån!$A:$E,5,0)="","",VLOOKUP(A44,Forbrukslån!$A:$E,5,0)))</f>
        <v/>
      </c>
      <c r="J44" s="130"/>
      <c r="K44" s="65"/>
      <c r="L44" s="65"/>
    </row>
    <row r="45" spans="1:12" hidden="1" x14ac:dyDescent="0.2">
      <c r="A45" s="188" t="s">
        <v>177</v>
      </c>
      <c r="B45" s="188" t="s">
        <v>89</v>
      </c>
      <c r="C45" s="222"/>
      <c r="D45" s="220" t="s">
        <v>277</v>
      </c>
      <c r="E45" s="229"/>
      <c r="F45" s="221"/>
      <c r="G45" s="141" t="s">
        <v>275</v>
      </c>
      <c r="H45" s="149" t="str">
        <f>IF(MONTH(Forside!$D$12)=12,IF(VLOOKUP(A45,Årlig!$A:$E,4,0)="","",VLOOKUP(A45,Årlig!$A:$E,4,0)),IF(VLOOKUP(A45,Forbrukslån!$A:$E,4,0)="","",VLOOKUP(A45,Forbrukslån!$A:$E,4,0)))</f>
        <v/>
      </c>
      <c r="I45" s="149" t="str">
        <f>IF(MONTH(Forside!$D$12)=12,IF(VLOOKUP(A45,Årlig!$A:$E,5,0)="","",VLOOKUP(A45,Årlig!$A:$E,5,0)),IF(VLOOKUP(A45,Forbrukslån!$A:$E,5,0)="","",VLOOKUP(A45,Forbrukslån!$A:$E,5,0)))</f>
        <v/>
      </c>
      <c r="J45" s="130"/>
      <c r="K45" s="65"/>
      <c r="L45" s="65"/>
    </row>
    <row r="46" spans="1:12" ht="15" customHeight="1" x14ac:dyDescent="0.2">
      <c r="C46" s="165" t="s">
        <v>71</v>
      </c>
      <c r="D46" s="165"/>
      <c r="E46" s="138"/>
      <c r="F46" s="138"/>
      <c r="G46" s="138"/>
      <c r="H46" s="138"/>
      <c r="I46" s="138"/>
      <c r="J46" s="138"/>
    </row>
    <row r="47" spans="1:12" x14ac:dyDescent="0.2">
      <c r="C47" s="130"/>
      <c r="D47" s="130"/>
      <c r="E47" s="130"/>
      <c r="F47" s="130"/>
      <c r="G47" s="130"/>
      <c r="H47" s="130"/>
      <c r="I47" s="130"/>
      <c r="J47" s="130"/>
    </row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</sheetData>
  <sheetProtection algorithmName="SHA-512" hashValue="Ka+Neaa7HpJJR/ni4za9PVOdj8qmDDXQnt368vLCgMkmhjt4IJ/0m981LL/T+muKi5LdHQisb+l6MbgcuexBSQ==" saltValue="rVt0m5xmbFfyaN8glfVA2A==" spinCount="100000" sheet="1" objects="1" scenarios="1"/>
  <mergeCells count="45">
    <mergeCell ref="C41:C45"/>
    <mergeCell ref="D41:F41"/>
    <mergeCell ref="E42:F42"/>
    <mergeCell ref="D43:D44"/>
    <mergeCell ref="E43:F43"/>
    <mergeCell ref="E44:F44"/>
    <mergeCell ref="D45:F45"/>
    <mergeCell ref="C38:C40"/>
    <mergeCell ref="D38:F38"/>
    <mergeCell ref="D39:F39"/>
    <mergeCell ref="D40:F40"/>
    <mergeCell ref="C30:F30"/>
    <mergeCell ref="C31:C35"/>
    <mergeCell ref="D31:F31"/>
    <mergeCell ref="D32:F32"/>
    <mergeCell ref="E33:F33"/>
    <mergeCell ref="D34:F34"/>
    <mergeCell ref="E35:F35"/>
    <mergeCell ref="C36:C37"/>
    <mergeCell ref="D36:F36"/>
    <mergeCell ref="D37:F37"/>
    <mergeCell ref="H7:I7"/>
    <mergeCell ref="C10:F10"/>
    <mergeCell ref="C11:F11"/>
    <mergeCell ref="C12:F12"/>
    <mergeCell ref="C13:F13"/>
    <mergeCell ref="C14:C15"/>
    <mergeCell ref="D14:F14"/>
    <mergeCell ref="D15:F15"/>
    <mergeCell ref="C16:F16"/>
    <mergeCell ref="C17:F17"/>
    <mergeCell ref="C18:F18"/>
    <mergeCell ref="D19:D23"/>
    <mergeCell ref="E19:F19"/>
    <mergeCell ref="E20:F20"/>
    <mergeCell ref="E21:F21"/>
    <mergeCell ref="E22:F22"/>
    <mergeCell ref="E23:F23"/>
    <mergeCell ref="E29:F29"/>
    <mergeCell ref="C19:C29"/>
    <mergeCell ref="D24:F24"/>
    <mergeCell ref="D25:D27"/>
    <mergeCell ref="E25:F25"/>
    <mergeCell ref="E26:F26"/>
    <mergeCell ref="D28:F28"/>
  </mergeCells>
  <phoneticPr fontId="5" type="noConversion"/>
  <conditionalFormatting sqref="M12:M13">
    <cfRule type="expression" dxfId="20" priority="19">
      <formula>$I$12&lt;&gt;$L$12</formula>
    </cfRule>
    <cfRule type="expression" dxfId="19" priority="20">
      <formula>$K$12&lt;&gt;$H$12</formula>
    </cfRule>
  </conditionalFormatting>
  <conditionalFormatting sqref="M13">
    <cfRule type="expression" dxfId="18" priority="17">
      <formula>$I$13&lt;&gt;$L$13</formula>
    </cfRule>
    <cfRule type="expression" dxfId="17" priority="18">
      <formula>$H$13&lt;&gt;$K$13</formula>
    </cfRule>
  </conditionalFormatting>
  <conditionalFormatting sqref="M18:M23">
    <cfRule type="expression" dxfId="16" priority="11">
      <formula>$I$18&lt;&gt;$L$18</formula>
    </cfRule>
    <cfRule type="expression" dxfId="15" priority="12">
      <formula>$H$18&lt;&gt;$K$18</formula>
    </cfRule>
    <cfRule type="expression" dxfId="14" priority="15">
      <formula>$I$12&lt;&gt;$L$12</formula>
    </cfRule>
    <cfRule type="expression" dxfId="13" priority="16">
      <formula>$K$12&lt;&gt;$H$12</formula>
    </cfRule>
  </conditionalFormatting>
  <conditionalFormatting sqref="M18:M23">
    <cfRule type="expression" dxfId="12" priority="13">
      <formula>$I$13&lt;&gt;$L$13</formula>
    </cfRule>
    <cfRule type="expression" dxfId="11" priority="14">
      <formula>$H$13&lt;&gt;$K$13</formula>
    </cfRule>
  </conditionalFormatting>
  <conditionalFormatting sqref="M30">
    <cfRule type="expression" dxfId="10" priority="3">
      <formula>$I$18&lt;&gt;$L$18</formula>
    </cfRule>
    <cfRule type="expression" dxfId="9" priority="4">
      <formula>$H$18&lt;&gt;$K$18</formula>
    </cfRule>
    <cfRule type="expression" dxfId="8" priority="7">
      <formula>$I$12&lt;&gt;$L$12</formula>
    </cfRule>
    <cfRule type="expression" dxfId="7" priority="8">
      <formula>$K$12&lt;&gt;$H$12</formula>
    </cfRule>
  </conditionalFormatting>
  <conditionalFormatting sqref="M30">
    <cfRule type="expression" dxfId="6" priority="5">
      <formula>$I$13&lt;&gt;$L$13</formula>
    </cfRule>
    <cfRule type="expression" dxfId="5" priority="6">
      <formula>$H$13&lt;&gt;$K$13</formula>
    </cfRule>
  </conditionalFormatting>
  <conditionalFormatting sqref="M30">
    <cfRule type="expression" dxfId="4" priority="1">
      <formula>#REF!&lt;&gt;#REF!</formula>
    </cfRule>
    <cfRule type="expression" dxfId="3" priority="2">
      <formula>#REF!&lt;&gt;#REF!</formula>
    </cfRule>
  </conditionalFormatting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2153-6DF3-4F8B-A228-7A03B8833FA3}">
  <sheetPr codeName="Sheet2">
    <tabColor theme="4" tint="-0.249977111117893"/>
  </sheetPr>
  <dimension ref="A1:Q56"/>
  <sheetViews>
    <sheetView showGridLines="0" topLeftCell="G1" zoomScaleNormal="100" workbookViewId="0">
      <selection activeCell="H10" sqref="H10"/>
    </sheetView>
  </sheetViews>
  <sheetFormatPr baseColWidth="10" defaultColWidth="0" defaultRowHeight="12.75" zeroHeight="1" x14ac:dyDescent="0.2"/>
  <cols>
    <col min="1" max="6" width="0.6640625" style="121" hidden="1" customWidth="1"/>
    <col min="7" max="8" width="31.33203125" style="121" customWidth="1"/>
    <col min="9" max="10" width="30.6640625" style="121" customWidth="1"/>
    <col min="11" max="11" width="5.83203125" style="121" customWidth="1"/>
    <col min="12" max="12" width="23.83203125" style="121" customWidth="1"/>
    <col min="13" max="17" width="13.33203125" style="121" customWidth="1"/>
    <col min="18" max="16384" width="13.33203125" style="121" hidden="1"/>
  </cols>
  <sheetData>
    <row r="1" spans="7:11" x14ac:dyDescent="0.2">
      <c r="G1" s="150" t="s">
        <v>304</v>
      </c>
      <c r="H1" s="151"/>
      <c r="I1" s="152"/>
      <c r="J1" s="152"/>
      <c r="K1" s="130"/>
    </row>
    <row r="2" spans="7:11" hidden="1" x14ac:dyDescent="0.2">
      <c r="G2" s="153"/>
      <c r="H2" s="154"/>
      <c r="I2" s="154"/>
      <c r="J2" s="154"/>
      <c r="K2" s="130"/>
    </row>
    <row r="3" spans="7:11" hidden="1" x14ac:dyDescent="0.2">
      <c r="G3" s="153"/>
      <c r="H3" s="154"/>
      <c r="I3" s="154"/>
      <c r="J3" s="154"/>
      <c r="K3" s="130"/>
    </row>
    <row r="4" spans="7:11" hidden="1" x14ac:dyDescent="0.2">
      <c r="G4" s="153"/>
      <c r="H4" s="154"/>
      <c r="I4" s="154"/>
      <c r="J4" s="154"/>
      <c r="K4" s="130"/>
    </row>
    <row r="5" spans="7:11" x14ac:dyDescent="0.2">
      <c r="G5" s="153"/>
      <c r="H5" s="154"/>
      <c r="I5" s="154"/>
      <c r="J5" s="154"/>
      <c r="K5" s="130"/>
    </row>
    <row r="6" spans="7:11" x14ac:dyDescent="0.2">
      <c r="G6" s="230" t="s">
        <v>278</v>
      </c>
      <c r="H6" s="231"/>
      <c r="I6" s="234" t="s">
        <v>270</v>
      </c>
      <c r="J6" s="235"/>
      <c r="K6" s="130"/>
    </row>
    <row r="7" spans="7:11" ht="12.75" customHeight="1" x14ac:dyDescent="0.2">
      <c r="G7" s="232"/>
      <c r="H7" s="233"/>
      <c r="I7" s="234" t="s">
        <v>287</v>
      </c>
      <c r="J7" s="235"/>
      <c r="K7" s="130"/>
    </row>
    <row r="8" spans="7:11" x14ac:dyDescent="0.2">
      <c r="G8" s="155" t="s">
        <v>279</v>
      </c>
      <c r="H8" s="155" t="s">
        <v>280</v>
      </c>
      <c r="I8" s="186" t="str">
        <f>nfl_01!H8</f>
        <v>pr. 30.09.2025</v>
      </c>
      <c r="J8" s="186" t="str">
        <f ca="1">nfl_01!I8</f>
        <v>pr. 30.09.2024</v>
      </c>
      <c r="K8" s="130"/>
    </row>
    <row r="9" spans="7:11" x14ac:dyDescent="0.2">
      <c r="G9" s="148" t="s">
        <v>217</v>
      </c>
      <c r="H9" s="155" t="s">
        <v>220</v>
      </c>
      <c r="I9" s="155" t="s">
        <v>221</v>
      </c>
      <c r="J9" s="155" t="s">
        <v>223</v>
      </c>
      <c r="K9" s="130"/>
    </row>
    <row r="10" spans="7:11" x14ac:dyDescent="0.2">
      <c r="G10" s="156" t="str">
        <f>+IF('Fordeling av post 15'!B8="","",'Fordeling av post 15'!B8)</f>
        <v/>
      </c>
      <c r="H10" s="156" t="str">
        <f>+IF('Fordeling av post 15'!C8="","",'Fordeling av post 15'!C8)</f>
        <v/>
      </c>
      <c r="I10" s="156" t="str">
        <f>+IF('Fordeling av post 15'!D8="","",'Fordeling av post 15'!D8)</f>
        <v/>
      </c>
      <c r="J10" s="156" t="str">
        <f>+IF('Fordeling av post 15'!E8="","",'Fordeling av post 15'!E8)</f>
        <v/>
      </c>
      <c r="K10" s="130"/>
    </row>
    <row r="11" spans="7:11" x14ac:dyDescent="0.2">
      <c r="G11" s="156" t="str">
        <f>+IF('Fordeling av post 15'!B9="","",'Fordeling av post 15'!B9)</f>
        <v/>
      </c>
      <c r="H11" s="156" t="str">
        <f>+IF('Fordeling av post 15'!C9="","",'Fordeling av post 15'!C9)</f>
        <v/>
      </c>
      <c r="I11" s="156" t="str">
        <f>+IF('Fordeling av post 15'!D9="","",'Fordeling av post 15'!D9)</f>
        <v/>
      </c>
      <c r="J11" s="156" t="str">
        <f>+IF('Fordeling av post 15'!E9="","",'Fordeling av post 15'!E9)</f>
        <v/>
      </c>
      <c r="K11" s="130"/>
    </row>
    <row r="12" spans="7:11" x14ac:dyDescent="0.2">
      <c r="G12" s="156" t="str">
        <f>+IF('Fordeling av post 15'!B10="","",'Fordeling av post 15'!B10)</f>
        <v/>
      </c>
      <c r="H12" s="156" t="str">
        <f>+IF('Fordeling av post 15'!C10="","",'Fordeling av post 15'!C10)</f>
        <v/>
      </c>
      <c r="I12" s="156" t="str">
        <f>+IF('Fordeling av post 15'!D10="","",'Fordeling av post 15'!D10)</f>
        <v/>
      </c>
      <c r="J12" s="156" t="str">
        <f>+IF('Fordeling av post 15'!E10="","",'Fordeling av post 15'!E10)</f>
        <v/>
      </c>
      <c r="K12" s="130"/>
    </row>
    <row r="13" spans="7:11" x14ac:dyDescent="0.2">
      <c r="G13" s="156" t="str">
        <f>+IF('Fordeling av post 15'!B11="","",'Fordeling av post 15'!B11)</f>
        <v/>
      </c>
      <c r="H13" s="156" t="str">
        <f>+IF('Fordeling av post 15'!C11="","",'Fordeling av post 15'!C11)</f>
        <v/>
      </c>
      <c r="I13" s="156" t="str">
        <f>+IF('Fordeling av post 15'!D11="","",'Fordeling av post 15'!D11)</f>
        <v/>
      </c>
      <c r="J13" s="156" t="str">
        <f>+IF('Fordeling av post 15'!E11="","",'Fordeling av post 15'!E11)</f>
        <v/>
      </c>
      <c r="K13" s="130"/>
    </row>
    <row r="14" spans="7:11" x14ac:dyDescent="0.2">
      <c r="G14" s="156" t="str">
        <f>+IF('Fordeling av post 15'!B12="","",'Fordeling av post 15'!B12)</f>
        <v/>
      </c>
      <c r="H14" s="156" t="str">
        <f>+IF('Fordeling av post 15'!C12="","",'Fordeling av post 15'!C12)</f>
        <v/>
      </c>
      <c r="I14" s="156" t="str">
        <f>+IF('Fordeling av post 15'!D12="","",'Fordeling av post 15'!D12)</f>
        <v/>
      </c>
      <c r="J14" s="156" t="str">
        <f>+IF('Fordeling av post 15'!E12="","",'Fordeling av post 15'!E12)</f>
        <v/>
      </c>
      <c r="K14" s="130"/>
    </row>
    <row r="15" spans="7:11" x14ac:dyDescent="0.2">
      <c r="G15" s="156" t="str">
        <f>+IF('Fordeling av post 15'!B13="","",'Fordeling av post 15'!B13)</f>
        <v/>
      </c>
      <c r="H15" s="156" t="str">
        <f>+IF('Fordeling av post 15'!C13="","",'Fordeling av post 15'!C13)</f>
        <v/>
      </c>
      <c r="I15" s="156" t="str">
        <f>+IF('Fordeling av post 15'!D13="","",'Fordeling av post 15'!D13)</f>
        <v/>
      </c>
      <c r="J15" s="156" t="str">
        <f>+IF('Fordeling av post 15'!E13="","",'Fordeling av post 15'!E13)</f>
        <v/>
      </c>
      <c r="K15" s="130"/>
    </row>
    <row r="16" spans="7:11" x14ac:dyDescent="0.2">
      <c r="G16" s="156" t="str">
        <f>+IF('Fordeling av post 15'!B14="","",'Fordeling av post 15'!B14)</f>
        <v/>
      </c>
      <c r="H16" s="156" t="str">
        <f>+IF('Fordeling av post 15'!C14="","",'Fordeling av post 15'!C14)</f>
        <v/>
      </c>
      <c r="I16" s="156" t="str">
        <f>+IF('Fordeling av post 15'!D14="","",'Fordeling av post 15'!D14)</f>
        <v/>
      </c>
      <c r="J16" s="156" t="str">
        <f>+IF('Fordeling av post 15'!E14="","",'Fordeling av post 15'!E14)</f>
        <v/>
      </c>
      <c r="K16" s="130"/>
    </row>
    <row r="17" spans="7:11" x14ac:dyDescent="0.2">
      <c r="G17" s="156" t="str">
        <f>+IF('Fordeling av post 15'!B15="","",'Fordeling av post 15'!B15)</f>
        <v/>
      </c>
      <c r="H17" s="156" t="str">
        <f>+IF('Fordeling av post 15'!C15="","",'Fordeling av post 15'!C15)</f>
        <v/>
      </c>
      <c r="I17" s="156" t="str">
        <f>+IF('Fordeling av post 15'!D15="","",'Fordeling av post 15'!D15)</f>
        <v/>
      </c>
      <c r="J17" s="156" t="str">
        <f>+IF('Fordeling av post 15'!E15="","",'Fordeling av post 15'!E15)</f>
        <v/>
      </c>
      <c r="K17" s="130"/>
    </row>
    <row r="18" spans="7:11" ht="12.75" customHeight="1" x14ac:dyDescent="0.2">
      <c r="G18" s="156" t="str">
        <f>+IF('Fordeling av post 15'!B16="","",'Fordeling av post 15'!B16)</f>
        <v/>
      </c>
      <c r="H18" s="156" t="str">
        <f>+IF('Fordeling av post 15'!C16="","",'Fordeling av post 15'!C16)</f>
        <v/>
      </c>
      <c r="I18" s="156" t="str">
        <f>+IF('Fordeling av post 15'!D16="","",'Fordeling av post 15'!D16)</f>
        <v/>
      </c>
      <c r="J18" s="156" t="str">
        <f>+IF('Fordeling av post 15'!E16="","",'Fordeling av post 15'!E16)</f>
        <v/>
      </c>
      <c r="K18" s="130"/>
    </row>
    <row r="19" spans="7:11" x14ac:dyDescent="0.2">
      <c r="G19" s="156" t="str">
        <f>+IF('Fordeling av post 15'!B17="","",'Fordeling av post 15'!B17)</f>
        <v/>
      </c>
      <c r="H19" s="156" t="str">
        <f>+IF('Fordeling av post 15'!C17="","",'Fordeling av post 15'!C17)</f>
        <v/>
      </c>
      <c r="I19" s="156" t="str">
        <f>+IF('Fordeling av post 15'!D17="","",'Fordeling av post 15'!D17)</f>
        <v/>
      </c>
      <c r="J19" s="156" t="str">
        <f>+IF('Fordeling av post 15'!E17="","",'Fordeling av post 15'!E17)</f>
        <v/>
      </c>
      <c r="K19" s="130"/>
    </row>
    <row r="20" spans="7:11" x14ac:dyDescent="0.2">
      <c r="G20" s="156" t="str">
        <f>+IF('Fordeling av post 15'!B18="","",'Fordeling av post 15'!B18)</f>
        <v/>
      </c>
      <c r="H20" s="156" t="str">
        <f>+IF('Fordeling av post 15'!C18="","",'Fordeling av post 15'!C18)</f>
        <v/>
      </c>
      <c r="I20" s="156" t="str">
        <f>+IF('Fordeling av post 15'!D18="","",'Fordeling av post 15'!D18)</f>
        <v/>
      </c>
      <c r="J20" s="156" t="str">
        <f>+IF('Fordeling av post 15'!E18="","",'Fordeling av post 15'!E18)</f>
        <v/>
      </c>
      <c r="K20" s="130"/>
    </row>
    <row r="21" spans="7:11" x14ac:dyDescent="0.2">
      <c r="G21" s="156" t="str">
        <f>+IF('Fordeling av post 15'!B19="","",'Fordeling av post 15'!B19)</f>
        <v/>
      </c>
      <c r="H21" s="156" t="str">
        <f>+IF('Fordeling av post 15'!C19="","",'Fordeling av post 15'!C19)</f>
        <v/>
      </c>
      <c r="I21" s="156" t="str">
        <f>+IF('Fordeling av post 15'!D19="","",'Fordeling av post 15'!D19)</f>
        <v/>
      </c>
      <c r="J21" s="156" t="str">
        <f>+IF('Fordeling av post 15'!E19="","",'Fordeling av post 15'!E19)</f>
        <v/>
      </c>
      <c r="K21" s="130"/>
    </row>
    <row r="22" spans="7:11" x14ac:dyDescent="0.2">
      <c r="G22" s="156" t="str">
        <f>+IF('Fordeling av post 15'!B20="","",'Fordeling av post 15'!B20)</f>
        <v/>
      </c>
      <c r="H22" s="156" t="str">
        <f>+IF('Fordeling av post 15'!C20="","",'Fordeling av post 15'!C20)</f>
        <v/>
      </c>
      <c r="I22" s="156" t="str">
        <f>+IF('Fordeling av post 15'!D20="","",'Fordeling av post 15'!D20)</f>
        <v/>
      </c>
      <c r="J22" s="156" t="str">
        <f>+IF('Fordeling av post 15'!E20="","",'Fordeling av post 15'!E20)</f>
        <v/>
      </c>
      <c r="K22" s="130"/>
    </row>
    <row r="23" spans="7:11" x14ac:dyDescent="0.2">
      <c r="G23" s="156" t="str">
        <f>+IF('Fordeling av post 15'!B21="","",'Fordeling av post 15'!B21)</f>
        <v/>
      </c>
      <c r="H23" s="156" t="str">
        <f>+IF('Fordeling av post 15'!C21="","",'Fordeling av post 15'!C21)</f>
        <v/>
      </c>
      <c r="I23" s="156" t="str">
        <f>+IF('Fordeling av post 15'!D21="","",'Fordeling av post 15'!D21)</f>
        <v/>
      </c>
      <c r="J23" s="156" t="str">
        <f>+IF('Fordeling av post 15'!E21="","",'Fordeling av post 15'!E21)</f>
        <v/>
      </c>
      <c r="K23" s="130"/>
    </row>
    <row r="24" spans="7:11" x14ac:dyDescent="0.2">
      <c r="G24" s="156" t="str">
        <f>+IF('Fordeling av post 15'!B22="","",'Fordeling av post 15'!B22)</f>
        <v/>
      </c>
      <c r="H24" s="156" t="str">
        <f>+IF('Fordeling av post 15'!C22="","",'Fordeling av post 15'!C22)</f>
        <v/>
      </c>
      <c r="I24" s="156" t="str">
        <f>+IF('Fordeling av post 15'!D22="","",'Fordeling av post 15'!D22)</f>
        <v/>
      </c>
      <c r="J24" s="156" t="str">
        <f>+IF('Fordeling av post 15'!E22="","",'Fordeling av post 15'!E22)</f>
        <v/>
      </c>
      <c r="K24" s="130"/>
    </row>
    <row r="25" spans="7:11" x14ac:dyDescent="0.2">
      <c r="G25" s="156" t="str">
        <f>+IF('Fordeling av post 15'!B23="","",'Fordeling av post 15'!B23)</f>
        <v/>
      </c>
      <c r="H25" s="156" t="str">
        <f>+IF('Fordeling av post 15'!C23="","",'Fordeling av post 15'!C23)</f>
        <v/>
      </c>
      <c r="I25" s="156" t="str">
        <f>+IF('Fordeling av post 15'!D23="","",'Fordeling av post 15'!D23)</f>
        <v/>
      </c>
      <c r="J25" s="156" t="str">
        <f>+IF('Fordeling av post 15'!E23="","",'Fordeling av post 15'!E23)</f>
        <v/>
      </c>
      <c r="K25" s="130"/>
    </row>
    <row r="26" spans="7:11" x14ac:dyDescent="0.2">
      <c r="G26" s="156" t="str">
        <f>+IF('Fordeling av post 15'!B24="","",'Fordeling av post 15'!B24)</f>
        <v/>
      </c>
      <c r="H26" s="156" t="str">
        <f>+IF('Fordeling av post 15'!C24="","",'Fordeling av post 15'!C24)</f>
        <v/>
      </c>
      <c r="I26" s="156" t="str">
        <f>+IF('Fordeling av post 15'!D24="","",'Fordeling av post 15'!D24)</f>
        <v/>
      </c>
      <c r="J26" s="156" t="str">
        <f>+IF('Fordeling av post 15'!E24="","",'Fordeling av post 15'!E24)</f>
        <v/>
      </c>
      <c r="K26" s="130"/>
    </row>
    <row r="27" spans="7:11" x14ac:dyDescent="0.2">
      <c r="G27" s="156" t="str">
        <f>+IF('Fordeling av post 15'!B25="","",'Fordeling av post 15'!B25)</f>
        <v/>
      </c>
      <c r="H27" s="156" t="str">
        <f>+IF('Fordeling av post 15'!C25="","",'Fordeling av post 15'!C25)</f>
        <v/>
      </c>
      <c r="I27" s="156" t="str">
        <f>+IF('Fordeling av post 15'!D25="","",'Fordeling av post 15'!D25)</f>
        <v/>
      </c>
      <c r="J27" s="156" t="str">
        <f>+IF('Fordeling av post 15'!E25="","",'Fordeling av post 15'!E25)</f>
        <v/>
      </c>
      <c r="K27" s="130"/>
    </row>
    <row r="28" spans="7:11" x14ac:dyDescent="0.2">
      <c r="G28" s="156" t="str">
        <f>+IF('Fordeling av post 15'!B26="","",'Fordeling av post 15'!B26)</f>
        <v/>
      </c>
      <c r="H28" s="156" t="str">
        <f>+IF('Fordeling av post 15'!C26="","",'Fordeling av post 15'!C26)</f>
        <v/>
      </c>
      <c r="I28" s="156" t="str">
        <f>+IF('Fordeling av post 15'!D26="","",'Fordeling av post 15'!D26)</f>
        <v/>
      </c>
      <c r="J28" s="156" t="str">
        <f>+IF('Fordeling av post 15'!E26="","",'Fordeling av post 15'!E26)</f>
        <v/>
      </c>
      <c r="K28" s="130"/>
    </row>
    <row r="29" spans="7:11" x14ac:dyDescent="0.2">
      <c r="G29" s="156" t="str">
        <f>+IF('Fordeling av post 15'!B27="","",'Fordeling av post 15'!B27)</f>
        <v/>
      </c>
      <c r="H29" s="156" t="str">
        <f>+IF('Fordeling av post 15'!C27="","",'Fordeling av post 15'!C27)</f>
        <v/>
      </c>
      <c r="I29" s="156" t="str">
        <f>+IF('Fordeling av post 15'!D27="","",'Fordeling av post 15'!D27)</f>
        <v/>
      </c>
      <c r="J29" s="156" t="str">
        <f>+IF('Fordeling av post 15'!E27="","",'Fordeling av post 15'!E27)</f>
        <v/>
      </c>
      <c r="K29" s="130"/>
    </row>
    <row r="30" spans="7:11" x14ac:dyDescent="0.2">
      <c r="G30" s="156" t="str">
        <f>+IF('Fordeling av post 15'!B28="","",'Fordeling av post 15'!B28)</f>
        <v/>
      </c>
      <c r="H30" s="156" t="str">
        <f>+IF('Fordeling av post 15'!C28="","",'Fordeling av post 15'!C28)</f>
        <v/>
      </c>
      <c r="I30" s="156" t="str">
        <f>+IF('Fordeling av post 15'!D28="","",'Fordeling av post 15'!D28)</f>
        <v/>
      </c>
      <c r="J30" s="156" t="str">
        <f>+IF('Fordeling av post 15'!E28="","",'Fordeling av post 15'!E28)</f>
        <v/>
      </c>
      <c r="K30" s="130"/>
    </row>
    <row r="31" spans="7:11" x14ac:dyDescent="0.2">
      <c r="G31" s="156" t="str">
        <f>+IF('Fordeling av post 15'!B29="","",'Fordeling av post 15'!B29)</f>
        <v/>
      </c>
      <c r="H31" s="156" t="str">
        <f>+IF('Fordeling av post 15'!C29="","",'Fordeling av post 15'!C29)</f>
        <v/>
      </c>
      <c r="I31" s="156" t="str">
        <f>+IF('Fordeling av post 15'!D29="","",'Fordeling av post 15'!D29)</f>
        <v/>
      </c>
      <c r="J31" s="156" t="str">
        <f>+IF('Fordeling av post 15'!E29="","",'Fordeling av post 15'!E29)</f>
        <v/>
      </c>
      <c r="K31" s="130"/>
    </row>
    <row r="32" spans="7:11" x14ac:dyDescent="0.2">
      <c r="G32" s="156" t="str">
        <f>+IF('Fordeling av post 15'!B30="","",'Fordeling av post 15'!B30)</f>
        <v/>
      </c>
      <c r="H32" s="156" t="str">
        <f>+IF('Fordeling av post 15'!C30="","",'Fordeling av post 15'!C30)</f>
        <v/>
      </c>
      <c r="I32" s="156" t="str">
        <f>+IF('Fordeling av post 15'!D30="","",'Fordeling av post 15'!D30)</f>
        <v/>
      </c>
      <c r="J32" s="156" t="str">
        <f>+IF('Fordeling av post 15'!E30="","",'Fordeling av post 15'!E30)</f>
        <v/>
      </c>
      <c r="K32" s="130"/>
    </row>
    <row r="33" spans="7:11" x14ac:dyDescent="0.2">
      <c r="G33" s="156" t="str">
        <f>+IF('Fordeling av post 15'!B31="","",'Fordeling av post 15'!B31)</f>
        <v/>
      </c>
      <c r="H33" s="156" t="str">
        <f>+IF('Fordeling av post 15'!C31="","",'Fordeling av post 15'!C31)</f>
        <v/>
      </c>
      <c r="I33" s="156" t="str">
        <f>+IF('Fordeling av post 15'!D31="","",'Fordeling av post 15'!D31)</f>
        <v/>
      </c>
      <c r="J33" s="156" t="str">
        <f>+IF('Fordeling av post 15'!E31="","",'Fordeling av post 15'!E31)</f>
        <v/>
      </c>
      <c r="K33" s="130"/>
    </row>
    <row r="34" spans="7:11" x14ac:dyDescent="0.2">
      <c r="G34" s="156" t="str">
        <f>+IF('Fordeling av post 15'!B32="","",'Fordeling av post 15'!B32)</f>
        <v/>
      </c>
      <c r="H34" s="156" t="str">
        <f>+IF('Fordeling av post 15'!C32="","",'Fordeling av post 15'!C32)</f>
        <v/>
      </c>
      <c r="I34" s="156" t="str">
        <f>+IF('Fordeling av post 15'!D32="","",'Fordeling av post 15'!D32)</f>
        <v/>
      </c>
      <c r="J34" s="156" t="str">
        <f>+IF('Fordeling av post 15'!E32="","",'Fordeling av post 15'!E32)</f>
        <v/>
      </c>
      <c r="K34" s="130"/>
    </row>
    <row r="35" spans="7:11" x14ac:dyDescent="0.2">
      <c r="G35" s="156" t="str">
        <f>+IF('Fordeling av post 15'!B33="","",'Fordeling av post 15'!B33)</f>
        <v/>
      </c>
      <c r="H35" s="156" t="str">
        <f>+IF('Fordeling av post 15'!C33="","",'Fordeling av post 15'!C33)</f>
        <v/>
      </c>
      <c r="I35" s="156" t="str">
        <f>+IF('Fordeling av post 15'!D33="","",'Fordeling av post 15'!D33)</f>
        <v/>
      </c>
      <c r="J35" s="156" t="str">
        <f>+IF('Fordeling av post 15'!E33="","",'Fordeling av post 15'!E33)</f>
        <v/>
      </c>
      <c r="K35" s="130"/>
    </row>
    <row r="36" spans="7:11" x14ac:dyDescent="0.2">
      <c r="G36" s="156" t="str">
        <f>+IF('Fordeling av post 15'!B34="","",'Fordeling av post 15'!B34)</f>
        <v/>
      </c>
      <c r="H36" s="156" t="str">
        <f>+IF('Fordeling av post 15'!C34="","",'Fordeling av post 15'!C34)</f>
        <v/>
      </c>
      <c r="I36" s="156" t="str">
        <f>+IF('Fordeling av post 15'!D34="","",'Fordeling av post 15'!D34)</f>
        <v/>
      </c>
      <c r="J36" s="156" t="str">
        <f>+IF('Fordeling av post 15'!E34="","",'Fordeling av post 15'!E34)</f>
        <v/>
      </c>
      <c r="K36" s="130"/>
    </row>
    <row r="37" spans="7:11" x14ac:dyDescent="0.2">
      <c r="G37" s="156" t="str">
        <f>+IF('Fordeling av post 15'!B35="","",'Fordeling av post 15'!B35)</f>
        <v/>
      </c>
      <c r="H37" s="156" t="str">
        <f>+IF('Fordeling av post 15'!C35="","",'Fordeling av post 15'!C35)</f>
        <v/>
      </c>
      <c r="I37" s="156" t="str">
        <f>+IF('Fordeling av post 15'!D35="","",'Fordeling av post 15'!D35)</f>
        <v/>
      </c>
      <c r="J37" s="156" t="str">
        <f>+IF('Fordeling av post 15'!E35="","",'Fordeling av post 15'!E35)</f>
        <v/>
      </c>
      <c r="K37" s="130"/>
    </row>
    <row r="38" spans="7:11" x14ac:dyDescent="0.2">
      <c r="G38" s="156" t="str">
        <f>+IF('Fordeling av post 15'!B36="","",'Fordeling av post 15'!B36)</f>
        <v/>
      </c>
      <c r="H38" s="156" t="str">
        <f>+IF('Fordeling av post 15'!C36="","",'Fordeling av post 15'!C36)</f>
        <v/>
      </c>
      <c r="I38" s="156" t="str">
        <f>+IF('Fordeling av post 15'!D36="","",'Fordeling av post 15'!D36)</f>
        <v/>
      </c>
      <c r="J38" s="156" t="str">
        <f>+IF('Fordeling av post 15'!E36="","",'Fordeling av post 15'!E36)</f>
        <v/>
      </c>
      <c r="K38" s="130"/>
    </row>
    <row r="39" spans="7:11" x14ac:dyDescent="0.2">
      <c r="G39" s="156" t="str">
        <f>+IF('Fordeling av post 15'!B37="","",'Fordeling av post 15'!B37)</f>
        <v/>
      </c>
      <c r="H39" s="156" t="str">
        <f>+IF('Fordeling av post 15'!C37="","",'Fordeling av post 15'!C37)</f>
        <v/>
      </c>
      <c r="I39" s="156" t="str">
        <f>+IF('Fordeling av post 15'!D37="","",'Fordeling av post 15'!D37)</f>
        <v/>
      </c>
      <c r="J39" s="156" t="str">
        <f>+IF('Fordeling av post 15'!E37="","",'Fordeling av post 15'!E37)</f>
        <v/>
      </c>
      <c r="K39" s="130"/>
    </row>
    <row r="40" spans="7:11" x14ac:dyDescent="0.2">
      <c r="G40" s="156" t="str">
        <f>+IF('Fordeling av post 15'!B38="","",'Fordeling av post 15'!B38)</f>
        <v/>
      </c>
      <c r="H40" s="156" t="str">
        <f>+IF('Fordeling av post 15'!C38="","",'Fordeling av post 15'!C38)</f>
        <v/>
      </c>
      <c r="I40" s="156" t="str">
        <f>+IF('Fordeling av post 15'!D38="","",'Fordeling av post 15'!D38)</f>
        <v/>
      </c>
      <c r="J40" s="156" t="str">
        <f>+IF('Fordeling av post 15'!E38="","",'Fordeling av post 15'!E38)</f>
        <v/>
      </c>
      <c r="K40" s="130"/>
    </row>
    <row r="41" spans="7:11" x14ac:dyDescent="0.2">
      <c r="G41" s="156" t="str">
        <f>+IF('Fordeling av post 15'!B39="","",'Fordeling av post 15'!B39)</f>
        <v/>
      </c>
      <c r="H41" s="156" t="str">
        <f>+IF('Fordeling av post 15'!C39="","",'Fordeling av post 15'!C39)</f>
        <v/>
      </c>
      <c r="I41" s="156" t="str">
        <f>+IF('Fordeling av post 15'!D39="","",'Fordeling av post 15'!D39)</f>
        <v/>
      </c>
      <c r="J41" s="156" t="str">
        <f>+IF('Fordeling av post 15'!E39="","",'Fordeling av post 15'!E39)</f>
        <v/>
      </c>
      <c r="K41" s="130"/>
    </row>
    <row r="42" spans="7:11" x14ac:dyDescent="0.2">
      <c r="G42" s="156" t="str">
        <f>+IF('Fordeling av post 15'!B40="","",'Fordeling av post 15'!B40)</f>
        <v/>
      </c>
      <c r="H42" s="156" t="str">
        <f>+IF('Fordeling av post 15'!C40="","",'Fordeling av post 15'!C40)</f>
        <v/>
      </c>
      <c r="I42" s="156" t="str">
        <f>+IF('Fordeling av post 15'!D40="","",'Fordeling av post 15'!D40)</f>
        <v/>
      </c>
      <c r="J42" s="156" t="str">
        <f>+IF('Fordeling av post 15'!E40="","",'Fordeling av post 15'!E40)</f>
        <v/>
      </c>
      <c r="K42" s="130"/>
    </row>
    <row r="43" spans="7:11" x14ac:dyDescent="0.2">
      <c r="G43" s="156" t="str">
        <f>+IF('Fordeling av post 15'!B41="","",'Fordeling av post 15'!B41)</f>
        <v/>
      </c>
      <c r="H43" s="156" t="str">
        <f>+IF('Fordeling av post 15'!C41="","",'Fordeling av post 15'!C41)</f>
        <v/>
      </c>
      <c r="I43" s="156" t="str">
        <f>+IF('Fordeling av post 15'!D41="","",'Fordeling av post 15'!D41)</f>
        <v/>
      </c>
      <c r="J43" s="156" t="str">
        <f>+IF('Fordeling av post 15'!E41="","",'Fordeling av post 15'!E41)</f>
        <v/>
      </c>
      <c r="K43" s="130"/>
    </row>
    <row r="44" spans="7:11" x14ac:dyDescent="0.2">
      <c r="G44" s="156" t="str">
        <f>+IF('Fordeling av post 15'!B42="","",'Fordeling av post 15'!B42)</f>
        <v/>
      </c>
      <c r="H44" s="156" t="str">
        <f>+IF('Fordeling av post 15'!C42="","",'Fordeling av post 15'!C42)</f>
        <v/>
      </c>
      <c r="I44" s="156" t="str">
        <f>+IF('Fordeling av post 15'!D42="","",'Fordeling av post 15'!D42)</f>
        <v/>
      </c>
      <c r="J44" s="156" t="str">
        <f>+IF('Fordeling av post 15'!E42="","",'Fordeling av post 15'!E42)</f>
        <v/>
      </c>
      <c r="K44" s="130"/>
    </row>
    <row r="45" spans="7:11" x14ac:dyDescent="0.2">
      <c r="G45" s="156" t="str">
        <f>+IF('Fordeling av post 15'!B43="","",'Fordeling av post 15'!B43)</f>
        <v/>
      </c>
      <c r="H45" s="156" t="str">
        <f>+IF('Fordeling av post 15'!C43="","",'Fordeling av post 15'!C43)</f>
        <v/>
      </c>
      <c r="I45" s="156" t="str">
        <f>+IF('Fordeling av post 15'!D43="","",'Fordeling av post 15'!D43)</f>
        <v/>
      </c>
      <c r="J45" s="156" t="str">
        <f>+IF('Fordeling av post 15'!E43="","",'Fordeling av post 15'!E43)</f>
        <v/>
      </c>
      <c r="K45" s="130"/>
    </row>
    <row r="46" spans="7:11" x14ac:dyDescent="0.2">
      <c r="G46" s="156" t="str">
        <f>+IF('Fordeling av post 15'!B44="","",'Fordeling av post 15'!B44)</f>
        <v/>
      </c>
      <c r="H46" s="156" t="str">
        <f>+IF('Fordeling av post 15'!C44="","",'Fordeling av post 15'!C44)</f>
        <v/>
      </c>
      <c r="I46" s="156" t="str">
        <f>+IF('Fordeling av post 15'!D44="","",'Fordeling av post 15'!D44)</f>
        <v/>
      </c>
      <c r="J46" s="156" t="str">
        <f>+IF('Fordeling av post 15'!E44="","",'Fordeling av post 15'!E44)</f>
        <v/>
      </c>
      <c r="K46" s="130"/>
    </row>
    <row r="47" spans="7:11" x14ac:dyDescent="0.2">
      <c r="G47" s="156" t="str">
        <f>+IF('Fordeling av post 15'!B45="","",'Fordeling av post 15'!B45)</f>
        <v/>
      </c>
      <c r="H47" s="156" t="str">
        <f>+IF('Fordeling av post 15'!C45="","",'Fordeling av post 15'!C45)</f>
        <v/>
      </c>
      <c r="I47" s="156" t="str">
        <f>+IF('Fordeling av post 15'!D45="","",'Fordeling av post 15'!D45)</f>
        <v/>
      </c>
      <c r="J47" s="156" t="str">
        <f>+IF('Fordeling av post 15'!E45="","",'Fordeling av post 15'!E45)</f>
        <v/>
      </c>
      <c r="K47" s="130"/>
    </row>
    <row r="48" spans="7:11" x14ac:dyDescent="0.2">
      <c r="G48" s="156" t="str">
        <f>+IF('Fordeling av post 15'!B46="","",'Fordeling av post 15'!B46)</f>
        <v/>
      </c>
      <c r="H48" s="156" t="str">
        <f>+IF('Fordeling av post 15'!C46="","",'Fordeling av post 15'!C46)</f>
        <v/>
      </c>
      <c r="I48" s="156" t="str">
        <f>+IF('Fordeling av post 15'!D46="","",'Fordeling av post 15'!D46)</f>
        <v/>
      </c>
      <c r="J48" s="156" t="str">
        <f>+IF('Fordeling av post 15'!E46="","",'Fordeling av post 15'!E46)</f>
        <v/>
      </c>
      <c r="K48" s="130"/>
    </row>
    <row r="49" spans="7:11" x14ac:dyDescent="0.2">
      <c r="G49" s="156" t="str">
        <f>+IF('Fordeling av post 15'!B47="","",'Fordeling av post 15'!B47)</f>
        <v/>
      </c>
      <c r="H49" s="156" t="str">
        <f>+IF('Fordeling av post 15'!C47="","",'Fordeling av post 15'!C47)</f>
        <v/>
      </c>
      <c r="I49" s="156" t="str">
        <f>+IF('Fordeling av post 15'!D47="","",'Fordeling av post 15'!D47)</f>
        <v/>
      </c>
      <c r="J49" s="156" t="str">
        <f>+IF('Fordeling av post 15'!E47="","",'Fordeling av post 15'!E47)</f>
        <v/>
      </c>
      <c r="K49" s="130"/>
    </row>
    <row r="50" spans="7:11" x14ac:dyDescent="0.2">
      <c r="G50" s="156" t="str">
        <f>+IF('Fordeling av post 15'!B48="","",'Fordeling av post 15'!B48)</f>
        <v/>
      </c>
      <c r="H50" s="156" t="str">
        <f>+IF('Fordeling av post 15'!C48="","",'Fordeling av post 15'!C48)</f>
        <v/>
      </c>
      <c r="I50" s="156" t="str">
        <f>+IF('Fordeling av post 15'!D48="","",'Fordeling av post 15'!D48)</f>
        <v/>
      </c>
      <c r="J50" s="156" t="str">
        <f>+IF('Fordeling av post 15'!E48="","",'Fordeling av post 15'!E48)</f>
        <v/>
      </c>
      <c r="K50" s="130"/>
    </row>
    <row r="51" spans="7:11" ht="15" customHeight="1" x14ac:dyDescent="0.2">
      <c r="G51" s="130"/>
      <c r="H51" s="130"/>
      <c r="I51" s="130"/>
      <c r="J51" s="130"/>
      <c r="K51" s="130"/>
    </row>
    <row r="52" spans="7:11" x14ac:dyDescent="0.2"/>
    <row r="53" spans="7:11" x14ac:dyDescent="0.2"/>
    <row r="54" spans="7:11" x14ac:dyDescent="0.2"/>
    <row r="55" spans="7:11" x14ac:dyDescent="0.2"/>
    <row r="56" spans="7:11" x14ac:dyDescent="0.2"/>
  </sheetData>
  <sheetProtection algorithmName="SHA-512" hashValue="7NGME8f0lVllB2WehYDEsjlAKZC7Ha8I8Y5qn0+Uy+qBqC81XazikbwEmsqZfmDF3gp4BPI2lfhsRrizrUDeVg==" saltValue="ZcTiXM4Q9HjD1WtWXO6TTg==" spinCount="100000" sheet="1" objects="1" scenarios="1"/>
  <mergeCells count="3">
    <mergeCell ref="G6:H7"/>
    <mergeCell ref="I6:J6"/>
    <mergeCell ref="I7:J7"/>
  </mergeCells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0C21-3893-4C39-98C9-80E764E7FE3C}">
  <sheetPr codeName="Sheet3">
    <tabColor theme="4" tint="-0.249977111117893"/>
  </sheetPr>
  <dimension ref="B1:O39"/>
  <sheetViews>
    <sheetView showGridLines="0" topLeftCell="D1" zoomScaleNormal="100" workbookViewId="0">
      <selection activeCell="H10" sqref="H10"/>
    </sheetView>
  </sheetViews>
  <sheetFormatPr baseColWidth="10" defaultColWidth="0" defaultRowHeight="12.75" zeroHeight="1" x14ac:dyDescent="0.2"/>
  <cols>
    <col min="1" max="1" width="13.33203125" style="121" hidden="1" customWidth="1"/>
    <col min="2" max="3" width="7.83203125" style="121" hidden="1" customWidth="1"/>
    <col min="4" max="4" width="25.33203125" style="121" customWidth="1"/>
    <col min="5" max="5" width="22.6640625" style="121" customWidth="1"/>
    <col min="6" max="6" width="16" style="121" customWidth="1"/>
    <col min="7" max="7" width="7.5" style="121" customWidth="1"/>
    <col min="8" max="9" width="30.6640625" style="121" customWidth="1"/>
    <col min="10" max="10" width="5.83203125" style="121" customWidth="1"/>
    <col min="11" max="11" width="20" style="121" bestFit="1" customWidth="1"/>
    <col min="12" max="12" width="40.1640625" style="121" bestFit="1" customWidth="1"/>
    <col min="13" max="13" width="8.33203125" style="121" hidden="1" customWidth="1"/>
    <col min="14" max="14" width="21.6640625" style="121" hidden="1" customWidth="1"/>
    <col min="15" max="15" width="27.5" style="121" hidden="1" customWidth="1"/>
    <col min="16" max="16384" width="13.33203125" style="121" hidden="1"/>
  </cols>
  <sheetData>
    <row r="1" spans="2:10" x14ac:dyDescent="0.2">
      <c r="B1" s="123"/>
      <c r="C1" s="123"/>
      <c r="D1" s="150" t="s">
        <v>305</v>
      </c>
      <c r="E1" s="151"/>
      <c r="F1" s="154"/>
      <c r="G1" s="154"/>
      <c r="H1" s="160"/>
      <c r="I1" s="160"/>
      <c r="J1" s="130"/>
    </row>
    <row r="2" spans="2:10" hidden="1" x14ac:dyDescent="0.2">
      <c r="B2" s="123"/>
      <c r="C2" s="123"/>
      <c r="D2" s="153"/>
      <c r="E2" s="154"/>
      <c r="F2" s="154"/>
      <c r="G2" s="154"/>
      <c r="H2" s="160"/>
      <c r="I2" s="160"/>
      <c r="J2" s="130"/>
    </row>
    <row r="3" spans="2:10" hidden="1" x14ac:dyDescent="0.2">
      <c r="B3" s="123"/>
      <c r="C3" s="123"/>
      <c r="D3" s="153"/>
      <c r="E3" s="154"/>
      <c r="F3" s="154"/>
      <c r="G3" s="154"/>
      <c r="H3" s="160"/>
      <c r="I3" s="160"/>
      <c r="J3" s="130"/>
    </row>
    <row r="4" spans="2:10" hidden="1" x14ac:dyDescent="0.2">
      <c r="B4" s="123"/>
      <c r="C4" s="123"/>
      <c r="D4" s="153"/>
      <c r="E4" s="154"/>
      <c r="F4" s="154"/>
      <c r="G4" s="154"/>
      <c r="H4" s="160"/>
      <c r="I4" s="160"/>
      <c r="J4" s="130"/>
    </row>
    <row r="5" spans="2:10" hidden="1" x14ac:dyDescent="0.2">
      <c r="B5" s="123"/>
      <c r="C5" s="123"/>
      <c r="D5" s="153"/>
      <c r="E5" s="154"/>
      <c r="F5" s="154"/>
      <c r="G5" s="154"/>
      <c r="H5" s="160"/>
      <c r="I5" s="160"/>
      <c r="J5" s="130"/>
    </row>
    <row r="6" spans="2:10" hidden="1" x14ac:dyDescent="0.2">
      <c r="B6" s="123"/>
      <c r="C6" s="123"/>
      <c r="D6" s="153"/>
      <c r="E6" s="154"/>
      <c r="F6" s="161"/>
      <c r="G6" s="161"/>
      <c r="H6" s="162"/>
      <c r="I6" s="162"/>
      <c r="J6" s="130"/>
    </row>
    <row r="7" spans="2:10" ht="15" customHeight="1" x14ac:dyDescent="0.2">
      <c r="B7" s="124"/>
      <c r="C7" s="124"/>
      <c r="D7" s="154" t="str">
        <f>IF([1]Forside!G12="4. kvartal","","SKAL IKKE RAPPORTERES FOR DENNE PERIODEN")</f>
        <v>SKAL IKKE RAPPORTERES FOR DENNE PERIODEN</v>
      </c>
      <c r="E7" s="161"/>
      <c r="F7" s="161"/>
      <c r="G7" s="161"/>
      <c r="H7" s="234" t="s">
        <v>311</v>
      </c>
      <c r="I7" s="235"/>
      <c r="J7" s="130"/>
    </row>
    <row r="8" spans="2:10" x14ac:dyDescent="0.2">
      <c r="B8" s="124"/>
      <c r="C8" s="124"/>
      <c r="D8" s="163"/>
      <c r="E8" s="161"/>
      <c r="F8" s="161"/>
      <c r="G8" s="161"/>
      <c r="H8" s="186" t="str">
        <f>nfl_01!H8</f>
        <v>pr. 30.09.2025</v>
      </c>
      <c r="I8" s="186" t="str">
        <f ca="1">nfl_01!I8</f>
        <v>pr. 30.09.2024</v>
      </c>
      <c r="J8" s="130"/>
    </row>
    <row r="9" spans="2:10" x14ac:dyDescent="0.2">
      <c r="B9" s="124"/>
      <c r="C9" s="124"/>
      <c r="D9" s="163"/>
      <c r="E9" s="161"/>
      <c r="F9" s="161"/>
      <c r="G9" s="175" t="s">
        <v>216</v>
      </c>
      <c r="H9" s="148" t="s">
        <v>217</v>
      </c>
      <c r="I9" s="148" t="s">
        <v>220</v>
      </c>
      <c r="J9" s="130"/>
    </row>
    <row r="10" spans="2:10" ht="12.75" customHeight="1" x14ac:dyDescent="0.2">
      <c r="B10" s="125" t="s">
        <v>152</v>
      </c>
      <c r="C10" s="125" t="s">
        <v>44</v>
      </c>
      <c r="D10" s="236" t="s">
        <v>281</v>
      </c>
      <c r="E10" s="237" t="s">
        <v>43</v>
      </c>
      <c r="F10" s="237"/>
      <c r="G10" s="176" t="s">
        <v>217</v>
      </c>
      <c r="H10" s="164" t="str">
        <f>IF(VLOOKUP(B10,Årlig!$A:$E,4,0)="","",VLOOKUP(B10,Årlig!$A:$E,4,0))</f>
        <v/>
      </c>
      <c r="I10" s="164" t="str">
        <f>IF(VLOOKUP(B10,Årlig!$A:$E,5,0)="","",VLOOKUP(B10,Årlig!$A:$E,5,0))</f>
        <v/>
      </c>
      <c r="J10" s="130"/>
    </row>
    <row r="11" spans="2:10" x14ac:dyDescent="0.2">
      <c r="B11" s="125" t="s">
        <v>185</v>
      </c>
      <c r="C11" s="125" t="s">
        <v>111</v>
      </c>
      <c r="D11" s="236"/>
      <c r="E11" s="237" t="s">
        <v>43</v>
      </c>
      <c r="F11" s="175" t="s">
        <v>112</v>
      </c>
      <c r="G11" s="176" t="s">
        <v>220</v>
      </c>
      <c r="H11" s="164" t="str">
        <f>IF(VLOOKUP(B11,Årlig!$A:$E,4,0)="","",VLOOKUP(B11,Årlig!$A:$E,4,0))</f>
        <v/>
      </c>
      <c r="I11" s="164" t="str">
        <f>IF(VLOOKUP(B11,Årlig!$A:$E,5,0)="","",VLOOKUP(B11,Årlig!$A:$E,5,0))</f>
        <v/>
      </c>
      <c r="J11" s="130"/>
    </row>
    <row r="12" spans="2:10" x14ac:dyDescent="0.2">
      <c r="B12" s="125" t="s">
        <v>186</v>
      </c>
      <c r="C12" s="125" t="s">
        <v>113</v>
      </c>
      <c r="D12" s="236"/>
      <c r="E12" s="237"/>
      <c r="F12" s="175" t="s">
        <v>114</v>
      </c>
      <c r="G12" s="176" t="s">
        <v>221</v>
      </c>
      <c r="H12" s="164" t="str">
        <f>IF(VLOOKUP(B12,Årlig!$A:$E,4,0)="","",VLOOKUP(B12,Årlig!$A:$E,4,0))</f>
        <v/>
      </c>
      <c r="I12" s="164" t="str">
        <f>IF(VLOOKUP(B12,Årlig!$A:$E,5,0)="","",VLOOKUP(B12,Årlig!$A:$E,5,0))</f>
        <v/>
      </c>
      <c r="J12" s="130"/>
    </row>
    <row r="13" spans="2:10" x14ac:dyDescent="0.2">
      <c r="B13" s="125" t="s">
        <v>187</v>
      </c>
      <c r="C13" s="125" t="s">
        <v>115</v>
      </c>
      <c r="D13" s="236"/>
      <c r="E13" s="237"/>
      <c r="F13" s="175" t="s">
        <v>116</v>
      </c>
      <c r="G13" s="176" t="s">
        <v>223</v>
      </c>
      <c r="H13" s="164" t="str">
        <f>IF(VLOOKUP(B13,Årlig!$A:$E,4,0)="","",VLOOKUP(B13,Årlig!$A:$E,4,0))</f>
        <v/>
      </c>
      <c r="I13" s="164" t="str">
        <f>IF(VLOOKUP(B13,Årlig!$A:$E,5,0)="","",VLOOKUP(B13,Årlig!$A:$E,5,0))</f>
        <v/>
      </c>
      <c r="J13" s="130"/>
    </row>
    <row r="14" spans="2:10" x14ac:dyDescent="0.2">
      <c r="B14" s="125" t="s">
        <v>188</v>
      </c>
      <c r="C14" s="125" t="s">
        <v>117</v>
      </c>
      <c r="D14" s="236"/>
      <c r="E14" s="237"/>
      <c r="F14" s="175" t="s">
        <v>118</v>
      </c>
      <c r="G14" s="176" t="s">
        <v>225</v>
      </c>
      <c r="H14" s="164" t="str">
        <f>IF(VLOOKUP(B14,Årlig!$A:$E,4,0)="","",VLOOKUP(B14,Årlig!$A:$E,4,0))</f>
        <v/>
      </c>
      <c r="I14" s="164" t="str">
        <f>IF(VLOOKUP(B14,Årlig!$A:$E,5,0)="","",VLOOKUP(B14,Årlig!$A:$E,5,0))</f>
        <v/>
      </c>
      <c r="J14" s="130"/>
    </row>
    <row r="15" spans="2:10" x14ac:dyDescent="0.2">
      <c r="B15" s="125" t="s">
        <v>189</v>
      </c>
      <c r="C15" s="125" t="s">
        <v>119</v>
      </c>
      <c r="D15" s="236"/>
      <c r="E15" s="237"/>
      <c r="F15" s="175" t="s">
        <v>282</v>
      </c>
      <c r="G15" s="176" t="s">
        <v>227</v>
      </c>
      <c r="H15" s="164" t="str">
        <f>IF(VLOOKUP(B15,Årlig!$A:$E,4,0)="","",VLOOKUP(B15,Årlig!$A:$E,4,0))</f>
        <v/>
      </c>
      <c r="I15" s="164" t="str">
        <f>IF(VLOOKUP(B15,Årlig!$A:$E,5,0)="","",VLOOKUP(B15,Årlig!$A:$E,5,0))</f>
        <v/>
      </c>
      <c r="J15" s="130"/>
    </row>
    <row r="16" spans="2:10" x14ac:dyDescent="0.2">
      <c r="B16" s="125" t="s">
        <v>155</v>
      </c>
      <c r="C16" s="125" t="s">
        <v>210</v>
      </c>
      <c r="D16" s="236"/>
      <c r="E16" s="237" t="s">
        <v>48</v>
      </c>
      <c r="F16" s="237"/>
      <c r="G16" s="176" t="s">
        <v>228</v>
      </c>
      <c r="H16" s="164" t="str">
        <f>IF(VLOOKUP(B16,Årlig!$A:$E,4,0)="","",VLOOKUP(B16,Årlig!$A:$E,4,0))</f>
        <v/>
      </c>
      <c r="I16" s="164" t="str">
        <f>IF(VLOOKUP(B16,Årlig!$A:$E,5,0)="","",VLOOKUP(B16,Årlig!$A:$E,5,0))</f>
        <v/>
      </c>
      <c r="J16" s="130"/>
    </row>
    <row r="17" spans="2:10" x14ac:dyDescent="0.2">
      <c r="B17" s="125" t="s">
        <v>191</v>
      </c>
      <c r="C17" s="125" t="s">
        <v>111</v>
      </c>
      <c r="D17" s="236"/>
      <c r="E17" s="237" t="s">
        <v>48</v>
      </c>
      <c r="F17" s="175" t="s">
        <v>112</v>
      </c>
      <c r="G17" s="176" t="s">
        <v>229</v>
      </c>
      <c r="H17" s="164" t="str">
        <f>IF(VLOOKUP(B17,Årlig!$A:$E,4,0)="","",VLOOKUP(B17,Årlig!$A:$E,4,0))</f>
        <v/>
      </c>
      <c r="I17" s="164" t="str">
        <f>IF(VLOOKUP(B17,Årlig!$A:$E,5,0)="","",VLOOKUP(B17,Årlig!$A:$E,5,0))</f>
        <v/>
      </c>
      <c r="J17" s="130"/>
    </row>
    <row r="18" spans="2:10" x14ac:dyDescent="0.2">
      <c r="B18" s="125" t="s">
        <v>192</v>
      </c>
      <c r="C18" s="125" t="s">
        <v>113</v>
      </c>
      <c r="D18" s="236"/>
      <c r="E18" s="237"/>
      <c r="F18" s="175" t="s">
        <v>114</v>
      </c>
      <c r="G18" s="176" t="s">
        <v>230</v>
      </c>
      <c r="H18" s="164" t="str">
        <f>IF(VLOOKUP(B18,Årlig!$A:$E,4,0)="","",VLOOKUP(B18,Årlig!$A:$E,4,0))</f>
        <v/>
      </c>
      <c r="I18" s="164" t="str">
        <f>IF(VLOOKUP(B18,Årlig!$A:$E,5,0)="","",VLOOKUP(B18,Årlig!$A:$E,5,0))</f>
        <v/>
      </c>
      <c r="J18" s="130"/>
    </row>
    <row r="19" spans="2:10" x14ac:dyDescent="0.2">
      <c r="B19" s="125" t="s">
        <v>193</v>
      </c>
      <c r="C19" s="125" t="s">
        <v>115</v>
      </c>
      <c r="D19" s="236"/>
      <c r="E19" s="237"/>
      <c r="F19" s="175" t="s">
        <v>116</v>
      </c>
      <c r="G19" s="176" t="s">
        <v>232</v>
      </c>
      <c r="H19" s="164" t="str">
        <f>IF(VLOOKUP(B19,Årlig!$A:$E,4,0)="","",VLOOKUP(B19,Årlig!$A:$E,4,0))</f>
        <v/>
      </c>
      <c r="I19" s="164" t="str">
        <f>IF(VLOOKUP(B19,Årlig!$A:$E,5,0)="","",VLOOKUP(B19,Årlig!$A:$E,5,0))</f>
        <v/>
      </c>
      <c r="J19" s="130"/>
    </row>
    <row r="20" spans="2:10" x14ac:dyDescent="0.2">
      <c r="B20" s="125" t="s">
        <v>194</v>
      </c>
      <c r="C20" s="125" t="s">
        <v>117</v>
      </c>
      <c r="D20" s="236"/>
      <c r="E20" s="237"/>
      <c r="F20" s="175" t="s">
        <v>118</v>
      </c>
      <c r="G20" s="176" t="s">
        <v>233</v>
      </c>
      <c r="H20" s="164" t="str">
        <f>IF(VLOOKUP(B20,Årlig!$A:$E,4,0)="","",VLOOKUP(B20,Årlig!$A:$E,4,0))</f>
        <v/>
      </c>
      <c r="I20" s="164" t="str">
        <f>IF(VLOOKUP(B20,Årlig!$A:$E,5,0)="","",VLOOKUP(B20,Årlig!$A:$E,5,0))</f>
        <v/>
      </c>
      <c r="J20" s="130"/>
    </row>
    <row r="21" spans="2:10" x14ac:dyDescent="0.2">
      <c r="B21" s="125" t="s">
        <v>195</v>
      </c>
      <c r="C21" s="125" t="s">
        <v>119</v>
      </c>
      <c r="D21" s="236"/>
      <c r="E21" s="237"/>
      <c r="F21" s="175" t="s">
        <v>282</v>
      </c>
      <c r="G21" s="176" t="s">
        <v>235</v>
      </c>
      <c r="H21" s="164" t="str">
        <f>IF(VLOOKUP(B21,Årlig!$A:$E,4,0)="","",VLOOKUP(B21,Årlig!$A:$E,4,0))</f>
        <v/>
      </c>
      <c r="I21" s="164" t="str">
        <f>IF(VLOOKUP(B21,Årlig!$A:$E,5,0)="","",VLOOKUP(B21,Årlig!$A:$E,5,0))</f>
        <v/>
      </c>
      <c r="J21" s="130"/>
    </row>
    <row r="22" spans="2:10" ht="12.75" customHeight="1" x14ac:dyDescent="0.2">
      <c r="B22" s="125" t="s">
        <v>159</v>
      </c>
      <c r="C22" s="125" t="s">
        <v>56</v>
      </c>
      <c r="D22" s="236" t="s">
        <v>283</v>
      </c>
      <c r="E22" s="236" t="s">
        <v>43</v>
      </c>
      <c r="F22" s="236"/>
      <c r="G22" s="176" t="s">
        <v>237</v>
      </c>
      <c r="H22" s="164" t="str">
        <f>IF(VLOOKUP(B22,Årlig!$A:$E,4,0)="","",VLOOKUP(B22,Årlig!$A:$E,4,0))</f>
        <v/>
      </c>
      <c r="I22" s="164" t="str">
        <f>IF(VLOOKUP(B22,Årlig!$A:$E,5,0)="","",VLOOKUP(B22,Årlig!$A:$E,5,0))</f>
        <v/>
      </c>
      <c r="J22" s="130"/>
    </row>
    <row r="23" spans="2:10" x14ac:dyDescent="0.2">
      <c r="B23" s="125" t="s">
        <v>197</v>
      </c>
      <c r="C23" s="125" t="s">
        <v>125</v>
      </c>
      <c r="D23" s="236"/>
      <c r="E23" s="236" t="s">
        <v>43</v>
      </c>
      <c r="F23" s="175" t="s">
        <v>112</v>
      </c>
      <c r="G23" s="176" t="s">
        <v>238</v>
      </c>
      <c r="H23" s="164" t="str">
        <f>IF(VLOOKUP(B23,Årlig!$A:$E,4,0)="","",VLOOKUP(B23,Årlig!$A:$E,4,0))</f>
        <v/>
      </c>
      <c r="I23" s="164" t="str">
        <f>IF(VLOOKUP(B23,Årlig!$A:$E,5,0)="","",VLOOKUP(B23,Årlig!$A:$E,5,0))</f>
        <v/>
      </c>
      <c r="J23" s="130"/>
    </row>
    <row r="24" spans="2:10" x14ac:dyDescent="0.2">
      <c r="B24" s="125" t="s">
        <v>198</v>
      </c>
      <c r="C24" s="125" t="s">
        <v>126</v>
      </c>
      <c r="D24" s="236"/>
      <c r="E24" s="236"/>
      <c r="F24" s="175" t="s">
        <v>114</v>
      </c>
      <c r="G24" s="176" t="s">
        <v>239</v>
      </c>
      <c r="H24" s="164" t="str">
        <f>IF(VLOOKUP(B24,Årlig!$A:$E,4,0)="","",VLOOKUP(B24,Årlig!$A:$E,4,0))</f>
        <v/>
      </c>
      <c r="I24" s="164" t="str">
        <f>IF(VLOOKUP(B24,Årlig!$A:$E,5,0)="","",VLOOKUP(B24,Årlig!$A:$E,5,0))</f>
        <v/>
      </c>
      <c r="J24" s="130"/>
    </row>
    <row r="25" spans="2:10" x14ac:dyDescent="0.2">
      <c r="B25" s="125" t="s">
        <v>199</v>
      </c>
      <c r="C25" s="125" t="s">
        <v>127</v>
      </c>
      <c r="D25" s="236"/>
      <c r="E25" s="236"/>
      <c r="F25" s="175" t="s">
        <v>116</v>
      </c>
      <c r="G25" s="176" t="s">
        <v>242</v>
      </c>
      <c r="H25" s="164" t="str">
        <f>IF(VLOOKUP(B25,Årlig!$A:$E,4,0)="","",VLOOKUP(B25,Årlig!$A:$E,4,0))</f>
        <v/>
      </c>
      <c r="I25" s="164" t="str">
        <f>IF(VLOOKUP(B25,Årlig!$A:$E,5,0)="","",VLOOKUP(B25,Årlig!$A:$E,5,0))</f>
        <v/>
      </c>
      <c r="J25" s="130"/>
    </row>
    <row r="26" spans="2:10" x14ac:dyDescent="0.2">
      <c r="B26" s="125" t="s">
        <v>200</v>
      </c>
      <c r="C26" s="125" t="s">
        <v>128</v>
      </c>
      <c r="D26" s="236"/>
      <c r="E26" s="236"/>
      <c r="F26" s="175" t="s">
        <v>118</v>
      </c>
      <c r="G26" s="176" t="s">
        <v>243</v>
      </c>
      <c r="H26" s="164" t="str">
        <f>IF(VLOOKUP(B26,Årlig!$A:$E,4,0)="","",VLOOKUP(B26,Årlig!$A:$E,4,0))</f>
        <v/>
      </c>
      <c r="I26" s="164" t="str">
        <f>IF(VLOOKUP(B26,Årlig!$A:$E,5,0)="","",VLOOKUP(B26,Årlig!$A:$E,5,0))</f>
        <v/>
      </c>
      <c r="J26" s="130"/>
    </row>
    <row r="27" spans="2:10" x14ac:dyDescent="0.2">
      <c r="B27" s="125" t="s">
        <v>201</v>
      </c>
      <c r="C27" s="125" t="s">
        <v>129</v>
      </c>
      <c r="D27" s="236"/>
      <c r="E27" s="236"/>
      <c r="F27" s="175" t="s">
        <v>282</v>
      </c>
      <c r="G27" s="176" t="s">
        <v>244</v>
      </c>
      <c r="H27" s="164" t="str">
        <f>IF(VLOOKUP(B27,Årlig!$A:$E,4,0)="","",VLOOKUP(B27,Årlig!$A:$E,4,0))</f>
        <v/>
      </c>
      <c r="I27" s="164" t="str">
        <f>IF(VLOOKUP(B27,Årlig!$A:$E,5,0)="","",VLOOKUP(B27,Årlig!$A:$E,5,0))</f>
        <v/>
      </c>
      <c r="J27" s="130"/>
    </row>
    <row r="28" spans="2:10" ht="15" customHeight="1" x14ac:dyDescent="0.2">
      <c r="B28" s="125" t="s">
        <v>161</v>
      </c>
      <c r="C28" s="125" t="s">
        <v>60</v>
      </c>
      <c r="D28" s="236"/>
      <c r="E28" s="236" t="s">
        <v>48</v>
      </c>
      <c r="F28" s="236"/>
      <c r="G28" s="176" t="s">
        <v>245</v>
      </c>
      <c r="H28" s="164" t="str">
        <f>IF(VLOOKUP(B28,Årlig!$A:$E,4,0)="","",VLOOKUP(B28,Årlig!$A:$E,4,0))</f>
        <v/>
      </c>
      <c r="I28" s="164" t="str">
        <f>IF(VLOOKUP(B28,Årlig!$A:$E,5,0)="","",VLOOKUP(B28,Årlig!$A:$E,5,0))</f>
        <v/>
      </c>
      <c r="J28" s="130"/>
    </row>
    <row r="29" spans="2:10" ht="12.75" customHeight="1" x14ac:dyDescent="0.2">
      <c r="B29" s="125" t="s">
        <v>203</v>
      </c>
      <c r="C29" s="125" t="s">
        <v>125</v>
      </c>
      <c r="D29" s="236"/>
      <c r="E29" s="236" t="s">
        <v>48</v>
      </c>
      <c r="F29" s="175" t="s">
        <v>112</v>
      </c>
      <c r="G29" s="176" t="s">
        <v>246</v>
      </c>
      <c r="H29" s="164" t="str">
        <f>IF(VLOOKUP(B29,Årlig!$A:$E,4,0)="","",VLOOKUP(B29,Årlig!$A:$E,4,0))</f>
        <v/>
      </c>
      <c r="I29" s="164" t="str">
        <f>IF(VLOOKUP(B29,Årlig!$A:$E,5,0)="","",VLOOKUP(B29,Årlig!$A:$E,5,0))</f>
        <v/>
      </c>
      <c r="J29" s="130"/>
    </row>
    <row r="30" spans="2:10" x14ac:dyDescent="0.2">
      <c r="B30" s="125" t="s">
        <v>204</v>
      </c>
      <c r="C30" s="125" t="s">
        <v>126</v>
      </c>
      <c r="D30" s="236"/>
      <c r="E30" s="236"/>
      <c r="F30" s="175" t="s">
        <v>114</v>
      </c>
      <c r="G30" s="176" t="s">
        <v>247</v>
      </c>
      <c r="H30" s="164" t="str">
        <f>IF(VLOOKUP(B30,Årlig!$A:$E,4,0)="","",VLOOKUP(B30,Årlig!$A:$E,4,0))</f>
        <v/>
      </c>
      <c r="I30" s="164" t="str">
        <f>IF(VLOOKUP(B30,Årlig!$A:$E,5,0)="","",VLOOKUP(B30,Årlig!$A:$E,5,0))</f>
        <v/>
      </c>
      <c r="J30" s="130"/>
    </row>
    <row r="31" spans="2:10" x14ac:dyDescent="0.2">
      <c r="B31" s="125" t="s">
        <v>205</v>
      </c>
      <c r="C31" s="125" t="s">
        <v>127</v>
      </c>
      <c r="D31" s="236"/>
      <c r="E31" s="236"/>
      <c r="F31" s="175" t="s">
        <v>116</v>
      </c>
      <c r="G31" s="176" t="s">
        <v>249</v>
      </c>
      <c r="H31" s="164" t="str">
        <f>IF(VLOOKUP(B31,Årlig!$A:$E,4,0)="","",VLOOKUP(B31,Årlig!$A:$E,4,0))</f>
        <v/>
      </c>
      <c r="I31" s="164" t="str">
        <f>IF(VLOOKUP(B31,Årlig!$A:$E,5,0)="","",VLOOKUP(B31,Årlig!$A:$E,5,0))</f>
        <v/>
      </c>
      <c r="J31" s="130"/>
    </row>
    <row r="32" spans="2:10" x14ac:dyDescent="0.2">
      <c r="B32" s="125" t="s">
        <v>206</v>
      </c>
      <c r="C32" s="125" t="s">
        <v>128</v>
      </c>
      <c r="D32" s="236"/>
      <c r="E32" s="236"/>
      <c r="F32" s="175" t="s">
        <v>118</v>
      </c>
      <c r="G32" s="176" t="s">
        <v>250</v>
      </c>
      <c r="H32" s="164" t="str">
        <f>IF(VLOOKUP(B32,Årlig!$A:$E,4,0)="","",VLOOKUP(B32,Årlig!$A:$E,4,0))</f>
        <v/>
      </c>
      <c r="I32" s="164" t="str">
        <f>IF(VLOOKUP(B32,Årlig!$A:$E,5,0)="","",VLOOKUP(B32,Årlig!$A:$E,5,0))</f>
        <v/>
      </c>
      <c r="J32" s="130"/>
    </row>
    <row r="33" spans="2:10" x14ac:dyDescent="0.2">
      <c r="B33" s="125" t="s">
        <v>207</v>
      </c>
      <c r="C33" s="125" t="s">
        <v>129</v>
      </c>
      <c r="D33" s="236"/>
      <c r="E33" s="236"/>
      <c r="F33" s="175" t="s">
        <v>282</v>
      </c>
      <c r="G33" s="176" t="s">
        <v>252</v>
      </c>
      <c r="H33" s="164" t="str">
        <f>IF(VLOOKUP(B33,Årlig!$A:$E,4,0)="","",VLOOKUP(B33,Årlig!$A:$E,4,0))</f>
        <v/>
      </c>
      <c r="I33" s="164" t="str">
        <f>IF(VLOOKUP(B33,Årlig!$A:$E,5,0)="","",VLOOKUP(B33,Årlig!$A:$E,5,0))</f>
        <v/>
      </c>
      <c r="J33" s="130"/>
    </row>
    <row r="34" spans="2:10" ht="15" customHeight="1" x14ac:dyDescent="0.2">
      <c r="B34" s="125"/>
      <c r="C34" s="125"/>
      <c r="D34" s="159"/>
      <c r="E34" s="157"/>
      <c r="F34" s="157"/>
      <c r="G34" s="157"/>
      <c r="H34" s="158"/>
      <c r="I34" s="166"/>
      <c r="J34" s="130"/>
    </row>
    <row r="35" spans="2:10" x14ac:dyDescent="0.2"/>
    <row r="36" spans="2:10" x14ac:dyDescent="0.2"/>
    <row r="37" spans="2:10" x14ac:dyDescent="0.2"/>
    <row r="38" spans="2:10" x14ac:dyDescent="0.2"/>
    <row r="39" spans="2:10" x14ac:dyDescent="0.2"/>
  </sheetData>
  <sheetProtection algorithmName="SHA-512" hashValue="DpLdAPc592msnbesbBBMtrA/B7Kj0rsGQoA38fu9X47KGdEqKytYL+gUzbVN7tbeJx8hP8gmOtwpYdm+dD1/UA==" saltValue="XrjVBEodoGRmrZsHHEC8PQ==" spinCount="100000" sheet="1" objects="1" scenarios="1"/>
  <mergeCells count="11">
    <mergeCell ref="D22:D33"/>
    <mergeCell ref="E22:F22"/>
    <mergeCell ref="E23:E27"/>
    <mergeCell ref="E28:F28"/>
    <mergeCell ref="E29:E33"/>
    <mergeCell ref="H7:I7"/>
    <mergeCell ref="D10:D21"/>
    <mergeCell ref="E10:F10"/>
    <mergeCell ref="E11:E15"/>
    <mergeCell ref="E16:F16"/>
    <mergeCell ref="E17:E21"/>
  </mergeCells>
  <phoneticPr fontId="5" type="noConversion"/>
  <conditionalFormatting sqref="D7">
    <cfRule type="cellIs" dxfId="2" priority="1" operator="equal">
      <formula>"SKAL IKKE RAPPORTERES FOR DENNE PERIODEN"</formula>
    </cfRule>
  </conditionalFormatting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7901-D950-49E7-8F10-10315CBEF34D}">
  <sheetPr codeName="Sheet4">
    <tabColor theme="4" tint="-0.249977111117893"/>
  </sheetPr>
  <dimension ref="A1:L69"/>
  <sheetViews>
    <sheetView showGridLines="0" topLeftCell="E1" zoomScaleNormal="100" workbookViewId="0">
      <selection activeCell="H10" sqref="H10"/>
    </sheetView>
  </sheetViews>
  <sheetFormatPr baseColWidth="10" defaultColWidth="0" defaultRowHeight="12.75" zeroHeight="1" x14ac:dyDescent="0.2"/>
  <cols>
    <col min="1" max="1" width="6.6640625" style="121" hidden="1" customWidth="1"/>
    <col min="2" max="2" width="7.1640625" style="121" hidden="1" customWidth="1"/>
    <col min="3" max="3" width="8" style="121" hidden="1" customWidth="1"/>
    <col min="4" max="4" width="7.83203125" style="121" hidden="1" customWidth="1"/>
    <col min="5" max="5" width="33.6640625" style="121" customWidth="1"/>
    <col min="6" max="6" width="23" style="121" customWidth="1"/>
    <col min="7" max="7" width="6.5" style="121" bestFit="1" customWidth="1"/>
    <col min="8" max="9" width="30.6640625" style="121" customWidth="1"/>
    <col min="10" max="10" width="5.83203125" style="121" customWidth="1"/>
    <col min="11" max="12" width="13.33203125" style="121" customWidth="1"/>
    <col min="13" max="16384" width="13.33203125" style="121" hidden="1"/>
  </cols>
  <sheetData>
    <row r="1" spans="3:12" x14ac:dyDescent="0.2">
      <c r="C1" s="123"/>
      <c r="D1" s="123"/>
      <c r="E1" s="150" t="s">
        <v>306</v>
      </c>
      <c r="F1" s="151"/>
      <c r="G1" s="154"/>
      <c r="H1" s="160"/>
      <c r="I1" s="160"/>
      <c r="J1" s="130"/>
    </row>
    <row r="2" spans="3:12" hidden="1" x14ac:dyDescent="0.2">
      <c r="C2" s="123"/>
      <c r="D2" s="123"/>
      <c r="E2" s="153"/>
      <c r="F2" s="154"/>
      <c r="G2" s="154"/>
      <c r="H2" s="160"/>
      <c r="I2" s="160"/>
      <c r="J2" s="130"/>
    </row>
    <row r="3" spans="3:12" hidden="1" x14ac:dyDescent="0.2">
      <c r="C3" s="123"/>
      <c r="D3" s="123"/>
      <c r="E3" s="153"/>
      <c r="F3" s="154"/>
      <c r="G3" s="154"/>
      <c r="H3" s="160"/>
      <c r="I3" s="160"/>
      <c r="J3" s="130"/>
    </row>
    <row r="4" spans="3:12" hidden="1" x14ac:dyDescent="0.2">
      <c r="C4" s="123"/>
      <c r="D4" s="123"/>
      <c r="E4" s="153"/>
      <c r="F4" s="154"/>
      <c r="G4" s="154"/>
      <c r="H4" s="160"/>
      <c r="I4" s="160"/>
      <c r="J4" s="130"/>
    </row>
    <row r="5" spans="3:12" hidden="1" x14ac:dyDescent="0.2">
      <c r="C5" s="123"/>
      <c r="D5" s="123"/>
      <c r="E5" s="153"/>
      <c r="F5" s="154"/>
      <c r="G5" s="154"/>
      <c r="H5" s="160"/>
      <c r="I5" s="160"/>
      <c r="J5" s="130"/>
    </row>
    <row r="6" spans="3:12" hidden="1" x14ac:dyDescent="0.2">
      <c r="C6" s="123"/>
      <c r="D6" s="123"/>
      <c r="E6" s="153"/>
      <c r="F6" s="154"/>
      <c r="G6" s="161"/>
      <c r="H6" s="162"/>
      <c r="I6" s="162"/>
      <c r="J6" s="130"/>
    </row>
    <row r="7" spans="3:12" ht="15" customHeight="1" x14ac:dyDescent="0.2">
      <c r="C7" s="124"/>
      <c r="D7" s="124"/>
      <c r="E7" s="154" t="str">
        <f>IF([1]Forside!G12="4. kvartal","","SKAL IKKE RAPPORTERES FOR DENNE PERIODEN")</f>
        <v>SKAL IKKE RAPPORTERES FOR DENNE PERIODEN</v>
      </c>
      <c r="F7" s="161"/>
      <c r="G7" s="161"/>
      <c r="H7" s="234" t="s">
        <v>284</v>
      </c>
      <c r="I7" s="235"/>
      <c r="J7" s="130"/>
    </row>
    <row r="8" spans="3:12" x14ac:dyDescent="0.2">
      <c r="C8" s="124"/>
      <c r="D8" s="124"/>
      <c r="E8" s="163"/>
      <c r="F8" s="161"/>
      <c r="G8" s="161"/>
      <c r="H8" s="186" t="str">
        <f>nfl_01!H8</f>
        <v>pr. 30.09.2025</v>
      </c>
      <c r="I8" s="186" t="str">
        <f ca="1">nfl_01!I8</f>
        <v>pr. 30.09.2024</v>
      </c>
      <c r="J8" s="130"/>
    </row>
    <row r="9" spans="3:12" x14ac:dyDescent="0.2">
      <c r="C9" s="124"/>
      <c r="D9" s="124"/>
      <c r="E9" s="159"/>
      <c r="F9" s="157"/>
      <c r="G9" s="175" t="s">
        <v>216</v>
      </c>
      <c r="H9" s="148" t="s">
        <v>217</v>
      </c>
      <c r="I9" s="148" t="s">
        <v>220</v>
      </c>
      <c r="J9" s="130"/>
    </row>
    <row r="10" spans="3:12" x14ac:dyDescent="0.2">
      <c r="C10" s="125" t="s">
        <v>179</v>
      </c>
      <c r="D10" s="125" t="s">
        <v>95</v>
      </c>
      <c r="E10" s="237" t="s">
        <v>285</v>
      </c>
      <c r="F10" s="237"/>
      <c r="G10" s="176" t="s">
        <v>217</v>
      </c>
      <c r="H10" s="167" t="str">
        <f>IF(VLOOKUP(C10,Årlig!$A:$E,4,0)="","",VLOOKUP(C10,Årlig!$A:$E,4,0))</f>
        <v/>
      </c>
      <c r="I10" s="167" t="str">
        <f>IF(VLOOKUP(C10,Årlig!$A:$E,5,0)="","",VLOOKUP(C10,Årlig!$A:$E,5,0))</f>
        <v/>
      </c>
      <c r="J10" s="130"/>
      <c r="K10" s="122"/>
      <c r="L10" s="122"/>
    </row>
    <row r="11" spans="3:12" x14ac:dyDescent="0.2">
      <c r="C11" s="125" t="s">
        <v>180</v>
      </c>
      <c r="D11" s="125" t="s">
        <v>97</v>
      </c>
      <c r="E11" s="237" t="s">
        <v>285</v>
      </c>
      <c r="F11" s="175" t="s">
        <v>109</v>
      </c>
      <c r="G11" s="176" t="s">
        <v>220</v>
      </c>
      <c r="H11" s="167" t="str">
        <f>IF(VLOOKUP(C11,Årlig!$A:$E,4,0)="","",VLOOKUP(C11,Årlig!$A:$E,4,0))</f>
        <v/>
      </c>
      <c r="I11" s="167" t="str">
        <f>IF(VLOOKUP(C11,Årlig!$A:$E,5,0)="","",VLOOKUP(C11,Årlig!$A:$E,5,0))</f>
        <v/>
      </c>
      <c r="J11" s="130"/>
      <c r="K11" s="122"/>
      <c r="L11" s="122"/>
    </row>
    <row r="12" spans="3:12" x14ac:dyDescent="0.2">
      <c r="C12" s="125" t="s">
        <v>181</v>
      </c>
      <c r="D12" s="125" t="s">
        <v>99</v>
      </c>
      <c r="E12" s="237"/>
      <c r="F12" s="175" t="s">
        <v>110</v>
      </c>
      <c r="G12" s="176" t="s">
        <v>221</v>
      </c>
      <c r="H12" s="167" t="str">
        <f>IF(VLOOKUP(C12,Årlig!$A:$E,4,0)="","",VLOOKUP(C12,Årlig!$A:$E,4,0))</f>
        <v/>
      </c>
      <c r="I12" s="167" t="str">
        <f>IF(VLOOKUP(C12,Årlig!$A:$E,5,0)="","",VLOOKUP(C12,Årlig!$A:$E,5,0))</f>
        <v/>
      </c>
      <c r="J12" s="130"/>
      <c r="K12" s="122"/>
      <c r="L12" s="122"/>
    </row>
    <row r="13" spans="3:12" x14ac:dyDescent="0.2">
      <c r="C13" s="125" t="s">
        <v>182</v>
      </c>
      <c r="D13" s="125" t="s">
        <v>101</v>
      </c>
      <c r="E13" s="237" t="s">
        <v>286</v>
      </c>
      <c r="F13" s="237"/>
      <c r="G13" s="176" t="s">
        <v>223</v>
      </c>
      <c r="H13" s="167" t="str">
        <f>IF(VLOOKUP(C13,Årlig!$A:$E,4,0)="","",VLOOKUP(C13,Årlig!$A:$E,4,0))</f>
        <v/>
      </c>
      <c r="I13" s="167" t="str">
        <f>IF(VLOOKUP(C13,Årlig!$A:$E,5,0)="","",VLOOKUP(C13,Årlig!$A:$E,5,0))</f>
        <v/>
      </c>
      <c r="J13" s="130"/>
      <c r="K13" s="122"/>
      <c r="L13" s="122"/>
    </row>
    <row r="14" spans="3:12" x14ac:dyDescent="0.2">
      <c r="C14" s="125" t="s">
        <v>183</v>
      </c>
      <c r="D14" s="125" t="s">
        <v>103</v>
      </c>
      <c r="E14" s="237" t="s">
        <v>286</v>
      </c>
      <c r="F14" s="175" t="s">
        <v>109</v>
      </c>
      <c r="G14" s="176" t="s">
        <v>225</v>
      </c>
      <c r="H14" s="167" t="str">
        <f>IF(VLOOKUP(C14,Årlig!$A:$E,4,0)="","",VLOOKUP(C14,Årlig!$A:$E,4,0))</f>
        <v/>
      </c>
      <c r="I14" s="167" t="str">
        <f>IF(VLOOKUP(C14,Årlig!$A:$E,5,0)="","",VLOOKUP(C14,Årlig!$A:$E,5,0))</f>
        <v/>
      </c>
      <c r="J14" s="130"/>
      <c r="K14" s="122"/>
      <c r="L14" s="122"/>
    </row>
    <row r="15" spans="3:12" x14ac:dyDescent="0.2">
      <c r="C15" s="122" t="s">
        <v>184</v>
      </c>
      <c r="D15" s="126" t="s">
        <v>105</v>
      </c>
      <c r="E15" s="237"/>
      <c r="F15" s="175" t="s">
        <v>110</v>
      </c>
      <c r="G15" s="176" t="s">
        <v>227</v>
      </c>
      <c r="H15" s="167" t="str">
        <f>IF(VLOOKUP(C15,Årlig!$A:$E,4,0)="","",VLOOKUP(C15,Årlig!$A:$E,4,0))</f>
        <v/>
      </c>
      <c r="I15" s="167" t="str">
        <f>IF(VLOOKUP(C15,Årlig!$A:$E,5,0)="","",VLOOKUP(C15,Årlig!$A:$E,5,0))</f>
        <v/>
      </c>
      <c r="J15" s="130"/>
      <c r="K15" s="122"/>
      <c r="L15" s="5"/>
    </row>
    <row r="16" spans="3:12" ht="15" customHeight="1" x14ac:dyDescent="0.2">
      <c r="C16" s="125"/>
      <c r="D16" s="125"/>
      <c r="E16" s="159"/>
      <c r="F16" s="157"/>
      <c r="G16" s="157"/>
      <c r="H16" s="158"/>
      <c r="I16" s="166"/>
      <c r="J16" s="130"/>
    </row>
    <row r="17" s="121" customFormat="1" x14ac:dyDescent="0.2"/>
    <row r="18" s="121" customFormat="1" x14ac:dyDescent="0.2"/>
    <row r="19" s="121" customFormat="1" x14ac:dyDescent="0.2"/>
    <row r="20" s="121" customFormat="1" hidden="1" x14ac:dyDescent="0.2"/>
    <row r="21" s="121" customFormat="1" hidden="1" x14ac:dyDescent="0.2"/>
    <row r="22" s="121" customFormat="1" hidden="1" x14ac:dyDescent="0.2"/>
    <row r="23" s="121" customFormat="1" hidden="1" x14ac:dyDescent="0.2"/>
    <row r="24" s="121" customFormat="1" hidden="1" x14ac:dyDescent="0.2"/>
    <row r="25" s="121" customFormat="1" hidden="1" x14ac:dyDescent="0.2"/>
    <row r="26" s="121" customFormat="1" hidden="1" x14ac:dyDescent="0.2"/>
    <row r="27" s="121" customFormat="1" hidden="1" x14ac:dyDescent="0.2"/>
    <row r="28" s="121" customFormat="1" hidden="1" x14ac:dyDescent="0.2"/>
    <row r="29" s="121" customFormat="1" hidden="1" x14ac:dyDescent="0.2"/>
    <row r="30" s="121" customFormat="1" hidden="1" x14ac:dyDescent="0.2"/>
    <row r="31" s="121" customFormat="1" hidden="1" x14ac:dyDescent="0.2"/>
    <row r="32" s="121" customFormat="1" hidden="1" x14ac:dyDescent="0.2"/>
    <row r="33" s="121" customFormat="1" hidden="1" x14ac:dyDescent="0.2"/>
    <row r="34" s="121" customFormat="1" hidden="1" x14ac:dyDescent="0.2"/>
    <row r="35" s="121" customFormat="1" hidden="1" x14ac:dyDescent="0.2"/>
    <row r="36" s="121" customFormat="1" hidden="1" x14ac:dyDescent="0.2"/>
    <row r="37" s="121" customFormat="1" hidden="1" x14ac:dyDescent="0.2"/>
    <row r="38" s="121" customFormat="1" hidden="1" x14ac:dyDescent="0.2"/>
    <row r="39" s="121" customFormat="1" hidden="1" x14ac:dyDescent="0.2"/>
    <row r="40" s="121" customFormat="1" hidden="1" x14ac:dyDescent="0.2"/>
    <row r="41" s="121" customFormat="1" hidden="1" x14ac:dyDescent="0.2"/>
    <row r="42" s="121" customFormat="1" hidden="1" x14ac:dyDescent="0.2"/>
    <row r="43" s="121" customFormat="1" hidden="1" x14ac:dyDescent="0.2"/>
    <row r="44" s="121" customFormat="1" hidden="1" x14ac:dyDescent="0.2"/>
    <row r="45" s="121" customFormat="1" hidden="1" x14ac:dyDescent="0.2"/>
    <row r="46" s="121" customFormat="1" hidden="1" x14ac:dyDescent="0.2"/>
    <row r="47" s="121" customFormat="1" hidden="1" x14ac:dyDescent="0.2"/>
    <row r="48" s="121" customFormat="1" hidden="1" x14ac:dyDescent="0.2"/>
    <row r="49" s="121" customFormat="1" hidden="1" x14ac:dyDescent="0.2"/>
    <row r="50" s="121" customFormat="1" hidden="1" x14ac:dyDescent="0.2"/>
    <row r="51" s="121" customFormat="1" hidden="1" x14ac:dyDescent="0.2"/>
    <row r="52" s="121" customFormat="1" hidden="1" x14ac:dyDescent="0.2"/>
    <row r="53" s="121" customFormat="1" hidden="1" x14ac:dyDescent="0.2"/>
    <row r="54" s="121" customFormat="1" hidden="1" x14ac:dyDescent="0.2"/>
    <row r="55" s="121" customFormat="1" hidden="1" x14ac:dyDescent="0.2"/>
    <row r="56" s="121" customFormat="1" hidden="1" x14ac:dyDescent="0.2"/>
    <row r="57" s="121" customFormat="1" hidden="1" x14ac:dyDescent="0.2"/>
    <row r="58" s="121" customFormat="1" hidden="1" x14ac:dyDescent="0.2"/>
    <row r="59" s="121" customFormat="1" hidden="1" x14ac:dyDescent="0.2"/>
    <row r="60" s="121" customFormat="1" hidden="1" x14ac:dyDescent="0.2"/>
    <row r="61" s="121" customFormat="1" hidden="1" x14ac:dyDescent="0.2"/>
    <row r="62" s="121" customFormat="1" hidden="1" x14ac:dyDescent="0.2"/>
    <row r="63" s="121" customFormat="1" hidden="1" x14ac:dyDescent="0.2"/>
    <row r="64" s="121" customFormat="1" hidden="1" x14ac:dyDescent="0.2"/>
    <row r="65" s="121" customFormat="1" hidden="1" x14ac:dyDescent="0.2"/>
    <row r="66" s="121" customFormat="1" hidden="1" x14ac:dyDescent="0.2"/>
    <row r="67" s="121" customFormat="1" hidden="1" x14ac:dyDescent="0.2"/>
    <row r="68" s="121" customFormat="1" hidden="1" x14ac:dyDescent="0.2"/>
    <row r="69" s="121" customFormat="1" hidden="1" x14ac:dyDescent="0.2"/>
  </sheetData>
  <sheetProtection algorithmName="SHA-512" hashValue="CdydxmEJVHRdFV5KZr84pcdG4nGytY8qo0Kxi+56Ws0pq0n2KkIUdRmXWg8DfFvgjuwjKcAqPifsH1tx2Qp02g==" saltValue="fPX00YYpRiZJxJA873Np5Q==" spinCount="100000" sheet="1" objects="1" scenarios="1"/>
  <mergeCells count="5">
    <mergeCell ref="H7:I7"/>
    <mergeCell ref="E10:F10"/>
    <mergeCell ref="E11:E12"/>
    <mergeCell ref="E13:F13"/>
    <mergeCell ref="E14:E15"/>
  </mergeCells>
  <phoneticPr fontId="5" type="noConversion"/>
  <conditionalFormatting sqref="E7">
    <cfRule type="cellIs" dxfId="1" priority="1" operator="equal">
      <formula>"SKAL IKKE RAPPORTERES FOR DENNE PERIODEN"</formula>
    </cfRule>
    <cfRule type="containsText" dxfId="0" priority="2" operator="containsText" text="SKAL RAPPORTERES">
      <formula>NOT(ISERROR(SEARCH("SKAL RAPPORTERES",E7)))</formula>
    </cfRule>
  </conditionalFormatting>
  <pageMargins left="0.7" right="0.7" top="0.78740157499999996" bottom="0.78740157499999996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1DA9-74FA-4EED-AF76-61C2803D5CF4}">
  <sheetPr codeName="Sheet5">
    <tabColor theme="5" tint="-0.249977111117893"/>
  </sheetPr>
  <dimension ref="A1:F12"/>
  <sheetViews>
    <sheetView showGridLines="0" workbookViewId="0">
      <selection activeCell="H10" sqref="H10"/>
    </sheetView>
  </sheetViews>
  <sheetFormatPr baseColWidth="10" defaultColWidth="0" defaultRowHeight="12.75" zeroHeight="1" x14ac:dyDescent="0.2"/>
  <cols>
    <col min="1" max="1" width="33.83203125" style="121" bestFit="1" customWidth="1"/>
    <col min="2" max="2" width="21.83203125" style="121" customWidth="1"/>
    <col min="3" max="3" width="17.6640625" style="121" customWidth="1"/>
    <col min="4" max="4" width="5.83203125" style="121" customWidth="1"/>
    <col min="5" max="6" width="3.33203125" style="121" customWidth="1"/>
    <col min="7" max="16384" width="3.33203125" style="121" hidden="1"/>
  </cols>
  <sheetData>
    <row r="1" spans="1:4" x14ac:dyDescent="0.2">
      <c r="A1" s="168" t="s">
        <v>300</v>
      </c>
      <c r="B1" s="168" t="s">
        <v>301</v>
      </c>
      <c r="C1" s="168" t="s">
        <v>297</v>
      </c>
      <c r="D1" s="130"/>
    </row>
    <row r="2" spans="1:4" x14ac:dyDescent="0.2">
      <c r="A2" s="169" t="s">
        <v>298</v>
      </c>
      <c r="B2" s="169" t="s">
        <v>299</v>
      </c>
      <c r="C2" s="170">
        <f>+Forside!$A$2</f>
        <v>293</v>
      </c>
      <c r="D2" s="130"/>
    </row>
    <row r="3" spans="1:4" x14ac:dyDescent="0.2">
      <c r="A3" s="171" t="s">
        <v>218</v>
      </c>
      <c r="B3" s="171" t="s">
        <v>290</v>
      </c>
      <c r="C3" s="170">
        <v>1</v>
      </c>
      <c r="D3" s="130"/>
    </row>
    <row r="4" spans="1:4" x14ac:dyDescent="0.2">
      <c r="A4" s="171" t="s">
        <v>295</v>
      </c>
      <c r="B4" s="171" t="s">
        <v>292</v>
      </c>
      <c r="C4" s="170" t="s">
        <v>302</v>
      </c>
      <c r="D4" s="130"/>
    </row>
    <row r="5" spans="1:4" x14ac:dyDescent="0.2">
      <c r="A5" s="171" t="s">
        <v>219</v>
      </c>
      <c r="B5" s="171" t="s">
        <v>291</v>
      </c>
      <c r="C5" s="170" t="str">
        <f>+Forside!$C$1</f>
        <v>KRT-1133</v>
      </c>
      <c r="D5" s="130"/>
    </row>
    <row r="6" spans="1:4" x14ac:dyDescent="0.2">
      <c r="A6" s="171" t="s">
        <v>296</v>
      </c>
      <c r="B6" s="171" t="s">
        <v>293</v>
      </c>
      <c r="C6" s="170">
        <f>+Forside!$G$10</f>
        <v>0</v>
      </c>
      <c r="D6" s="130"/>
    </row>
    <row r="7" spans="1:4" x14ac:dyDescent="0.2">
      <c r="A7" s="171" t="s">
        <v>222</v>
      </c>
      <c r="B7" s="171" t="s">
        <v>294</v>
      </c>
      <c r="C7" s="172" t="str">
        <f>+Forside!$D$12</f>
        <v>30.09.2025</v>
      </c>
      <c r="D7" s="130"/>
    </row>
    <row r="8" spans="1:4" x14ac:dyDescent="0.2">
      <c r="A8" s="173" t="s">
        <v>224</v>
      </c>
      <c r="B8" s="173" t="s">
        <v>289</v>
      </c>
      <c r="C8" s="174" t="s">
        <v>288</v>
      </c>
      <c r="D8" s="130"/>
    </row>
    <row r="9" spans="1:4" ht="15" customHeight="1" x14ac:dyDescent="0.2">
      <c r="A9" s="130"/>
      <c r="B9" s="130"/>
      <c r="C9" s="130"/>
      <c r="D9" s="130"/>
    </row>
    <row r="10" spans="1:4" x14ac:dyDescent="0.2"/>
    <row r="11" spans="1:4" x14ac:dyDescent="0.2"/>
    <row r="12" spans="1:4" x14ac:dyDescent="0.2"/>
  </sheetData>
  <sheetProtection algorithmName="SHA-512" hashValue="A3Y0VaaeowbhA4thPMRHCFqVXeJV37oz6fg3gzhAU4lX7e8k6AUPv39U0RwLahiyONMOZtM4EpsKzFr100Vvrg==" saltValue="i3HMiJnB3iGDqLJSFcV1Sw==" spinCount="100000" sheet="1" objects="1" scenarios="1"/>
  <phoneticPr fontId="0" type="noConversion"/>
  <dataValidations count="1">
    <dataValidation type="list" allowBlank="1" showInputMessage="1" showErrorMessage="1" sqref="C8" xr:uid="{168E578B-2BA6-4ACD-84DD-A24045FD4FAB}">
      <formula1>"Konsolidert,Ikke konsolidert"</formula1>
    </dataValidation>
  </dataValidations>
  <pageMargins left="0.7" right="0.7" top="0.78740157499999996" bottom="0.78740157499999996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4</vt:i4>
      </vt:variant>
    </vt:vector>
  </HeadingPairs>
  <TitlesOfParts>
    <vt:vector size="13" baseType="lpstr">
      <vt:lpstr>Forside</vt:lpstr>
      <vt:lpstr>Forbrukslån</vt:lpstr>
      <vt:lpstr>Årlig</vt:lpstr>
      <vt:lpstr>Fordeling av post 15</vt:lpstr>
      <vt:lpstr>nfl_01</vt:lpstr>
      <vt:lpstr>nfl_02</vt:lpstr>
      <vt:lpstr>nfl_03</vt:lpstr>
      <vt:lpstr>nfl_04</vt:lpstr>
      <vt:lpstr>global</vt:lpstr>
      <vt:lpstr>Forbrukslån!Utskriftsområde</vt:lpstr>
      <vt:lpstr>'Fordeling av post 15'!Utskriftsområde</vt:lpstr>
      <vt:lpstr>Forside!Utskriftsområde</vt:lpstr>
      <vt:lpstr>Årlig!Utskriftsområde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Børge Ulekleiv</dc:creator>
  <cp:lastModifiedBy>Ivone Campos Da Cruz</cp:lastModifiedBy>
  <dcterms:created xsi:type="dcterms:W3CDTF">2019-11-29T13:51:29Z</dcterms:created>
  <dcterms:modified xsi:type="dcterms:W3CDTF">2025-09-29T13:52:12Z</dcterms:modified>
</cp:coreProperties>
</file>